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1640" activeTab="0"/>
  </bookViews>
  <sheets>
    <sheet name="MAIN" sheetId="1" r:id="rId1"/>
    <sheet name="R" sheetId="2" state="hidden" r:id="rId2"/>
    <sheet name="K" sheetId="3" state="hidden" r:id="rId3"/>
    <sheet name="1" sheetId="4" r:id="rId4"/>
    <sheet name="2" sheetId="5" r:id="rId5"/>
    <sheet name="3" sheetId="6" r:id="rId6"/>
    <sheet name="4" sheetId="7" r:id="rId7"/>
    <sheet name="5" sheetId="8" r:id="rId8"/>
    <sheet name="6" sheetId="9" r:id="rId9"/>
  </sheets>
  <definedNames>
    <definedName name="_xlnm.Print_Area" localSheetId="3">'1'!$A$1:$R$36</definedName>
    <definedName name="_xlnm.Print_Area" localSheetId="4">'2'!$A$1:$U$43</definedName>
    <definedName name="_xlnm.Print_Area" localSheetId="5">'3'!$A$1:$I$25</definedName>
    <definedName name="_xlnm.Print_Area" localSheetId="6">'4'!$A$1:$J$22</definedName>
    <definedName name="_xlnm.Print_Area" localSheetId="7">'5'!$A$1:$K$42</definedName>
    <definedName name="_xlnm.Print_Area" localSheetId="8">'6'!$A$1:$I$44</definedName>
    <definedName name="_xlnm.Print_Area" localSheetId="0">'MAIN'!$A$1:$P$34</definedName>
  </definedNames>
  <calcPr fullCalcOnLoad="1"/>
</workbook>
</file>

<file path=xl/comments2.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<sst xmlns="http://schemas.openxmlformats.org/spreadsheetml/2006/main" count="831" uniqueCount="582">
  <si>
    <t>PERSONAL DETAILS</t>
  </si>
  <si>
    <t>Name of the Employee</t>
  </si>
  <si>
    <t>Designation</t>
  </si>
  <si>
    <t>Place of Working</t>
  </si>
  <si>
    <t>Mandal</t>
  </si>
  <si>
    <t>District</t>
  </si>
  <si>
    <t>Residential Address</t>
  </si>
  <si>
    <t>PATIENT DETAILS</t>
  </si>
  <si>
    <t>Name of the Patient</t>
  </si>
  <si>
    <t>Name of the Treatment</t>
  </si>
  <si>
    <t>D.D.O. DETAILS</t>
  </si>
  <si>
    <t>Name of the D.D.O</t>
  </si>
  <si>
    <t>Date of Joing in the Hospital</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</si>
  <si>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</si>
  <si>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</si>
  <si>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</si>
  <si>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</si>
  <si>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</si>
  <si>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</si>
  <si>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</si>
  <si>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</si>
  <si>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</si>
  <si>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</si>
  <si>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</si>
  <si>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</si>
  <si>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</si>
  <si>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</si>
  <si>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</si>
  <si>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</si>
  <si>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</si>
  <si>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</si>
  <si>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</si>
  <si>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</si>
  <si>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</si>
  <si>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</si>
  <si>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</si>
  <si>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</si>
  <si>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</si>
  <si>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</si>
  <si>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</si>
  <si>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</si>
  <si>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</si>
  <si>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</si>
  <si>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</si>
  <si>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</si>
  <si>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</si>
  <si>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</si>
  <si>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</si>
  <si>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</si>
  <si>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</si>
  <si>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</si>
  <si>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</si>
  <si>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</si>
  <si>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</si>
  <si>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</si>
  <si>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</si>
  <si>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</si>
  <si>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</si>
  <si>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</si>
  <si>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</si>
  <si>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</si>
  <si>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</si>
  <si>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</si>
  <si>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</si>
  <si>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</si>
  <si>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</si>
  <si>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</si>
  <si>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</si>
  <si>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</si>
  <si>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</si>
  <si>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</si>
  <si>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</si>
  <si>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</si>
  <si>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</si>
  <si>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</si>
  <si>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</si>
  <si>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</si>
  <si>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</si>
  <si>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</si>
  <si>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</si>
  <si>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</si>
  <si>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</si>
  <si>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</si>
  <si>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</si>
  <si>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</si>
  <si>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</si>
  <si>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</si>
  <si>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SCALE OF PAY</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</si>
  <si>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</si>
  <si>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</si>
  <si>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</si>
  <si>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</si>
  <si>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</si>
  <si>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</si>
  <si>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</si>
  <si>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</si>
  <si>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</si>
  <si>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</si>
  <si>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</si>
  <si>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</si>
  <si>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</si>
  <si>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</si>
  <si>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</si>
  <si>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</si>
  <si>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</si>
  <si>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</si>
  <si>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</si>
  <si>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</si>
  <si>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</si>
  <si>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</si>
  <si>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</si>
  <si>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</si>
  <si>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</si>
  <si>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</si>
  <si>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</si>
  <si>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</si>
  <si>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</si>
  <si>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</si>
  <si>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</si>
  <si>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</si>
  <si>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</si>
  <si>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</si>
  <si>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</si>
  <si>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</si>
  <si>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</si>
  <si>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</si>
  <si>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</si>
  <si>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</si>
  <si>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</si>
  <si>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</si>
  <si>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</si>
  <si>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</si>
  <si>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</si>
  <si>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</si>
  <si>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</si>
  <si>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</si>
  <si>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</si>
  <si>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29200-53060</t>
  </si>
  <si>
    <t>31550-53060</t>
  </si>
  <si>
    <t>34050-54360</t>
  </si>
  <si>
    <t>37600-54360</t>
  </si>
  <si>
    <t>41550-55660</t>
  </si>
  <si>
    <t>44740-55660</t>
  </si>
  <si>
    <t>Name of the Mandal</t>
  </si>
  <si>
    <t>Name of the District</t>
  </si>
  <si>
    <t>Relationship with Employee</t>
  </si>
  <si>
    <t>Age of the Patient</t>
  </si>
  <si>
    <t>Date of Discharge</t>
  </si>
  <si>
    <t>Date of submission of Proposals to DDO</t>
  </si>
  <si>
    <t>Years</t>
  </si>
  <si>
    <t>A.P. Super Speciality Dental Hospital PVT Ltd, Road No. 2, Banjara Hills, Hyderabad.</t>
  </si>
  <si>
    <t>Aditya Hospital, 4-1-16, Boggulakunta, Tilak Road, Abids, Hyderabad.</t>
  </si>
  <si>
    <t>Alpha Hospital, 23-1-863, Near MCH Swimmingpool, Moghalpura, Hyderabad</t>
  </si>
  <si>
    <t>Amaravathi Institute of Medical Science Pvt. Ltd., Kothapet, Guntur</t>
  </si>
  <si>
    <t>Ameerpet Superspeciality Dental Hospital &amp; Implant Centre, 102 Classic Avenue, 6-3-790/7, Behind chowdary Mansion, Ameerpet, Hyderabad.</t>
  </si>
  <si>
    <t>American Institute of Dentistry, Besides Chermas 8-3-944/12/4, Ameerpet, Hyderabad.</t>
  </si>
  <si>
    <t>Andhra Hospitals, CVR Complex, Prakasam Road, Vijayawada</t>
  </si>
  <si>
    <t>Ankith Multi Specialty Hospital, Ibrahim Patnam, R.R. Dist.</t>
  </si>
  <si>
    <t>Apollo DRDO Hospital, Kanchanbagh, Secunderabad.</t>
  </si>
  <si>
    <t>Apollo Hospital, Jublee Hills, Hyderabad</t>
  </si>
  <si>
    <t>Apollo Hospital, Vikrampuri, Secunderabad.</t>
  </si>
  <si>
    <t>Apollo Hospital, Waltair Mainroad, Visakhapatnam</t>
  </si>
  <si>
    <t>Apollo Hospitals, D.No. 13-1-13, Main Road, Kakinada.</t>
  </si>
  <si>
    <t>Aravind Kidney Centre, 15/402, Brindavanam, Main Road, Nellore.</t>
  </si>
  <si>
    <t>Aravind Nethralaya Meenakshi Diabetes and Endocrinology and Super Speciality Hospital, Swathantra Park Street, Gandhi Nagar, Nellore</t>
  </si>
  <si>
    <t>ARK Hospital, Kukatpally, Hyderabad.</t>
  </si>
  <si>
    <t>Arun Kidney Center, 29-23-9, Tadepallivari Street, Suryaraopet, Vijayawada</t>
  </si>
  <si>
    <t>Asha Hospitals, Court Road, Anantapur.</t>
  </si>
  <si>
    <t>Asian Institute of Gastroenterology, Somajiguda, Hyderabad</t>
  </si>
  <si>
    <t>Aswini Dental Hospital, 143-A Block, Aditya Enclave, opp. Saradhi Studio, Ameerpet, Hyderabad.</t>
  </si>
  <si>
    <t>Aswini Hospital, Near RTC Bus Stand Mangalagiri Road, Guntur </t>
  </si>
  <si>
    <t>Baba Dental Clinic, 2nd Floor, Mediworld, 14-37-39, Maharanipet, Visakhapatnam</t>
  </si>
  <si>
    <t>Bhimavaram Hospital, J.P. Road, Bhimavaram.</t>
  </si>
  <si>
    <t>Bollineni Eye Hospital and Research Center, Dargametta, Nellore.</t>
  </si>
  <si>
    <t>Bollineni Heart Centre, 46-7-47, Danavaipet, Rajhmundry.</t>
  </si>
  <si>
    <t>Bollineni Ramanaiah Memorial Hospital, Ambuja Centre, Durgamitta, Nellore.</t>
  </si>
  <si>
    <t>Care Hospital (A unit of Quality care India Ltd), Banjara Hills, Hyderabad.</t>
  </si>
  <si>
    <t>Care Hospital (Quality Care Inida Limited) Exhibition Road, Nampally, Hyderabad.</t>
  </si>
  <si>
    <t>Care Hospital, Waltair Main Road, Visakhapatnam</t>
  </si>
  <si>
    <t>Chaitanya Dental Hospital, 1-1-230/33 Jyothi Bhavan, Chikkadpally, Hyderabad.</t>
  </si>
  <si>
    <t>Challa Hospital, 7-1-71/A/1, Dharam Karan Road, Ameerpet, Hyderabad.</t>
  </si>
  <si>
    <t>Charitasri Hospitals Ltd., 29-6-8/1, Ramachandra Rao Road, Suryaraopet, Vijayawada - 520002.</t>
  </si>
  <si>
    <t>City Cardiac Research Center Ltd, Ring Road, Near ITI College, Vijyawada - 520008.</t>
  </si>
  <si>
    <t>City Super Speciality Dental Hospital, Shobha Pavani Complex, 1 st Floor, Vidya Nagar, Hyderabad.</t>
  </si>
  <si>
    <t>Dental Venue Multi Speciality Hospital, F-14, First Floor, Deepthi Apartments, S.P. Road, Secunderabad.</t>
  </si>
  <si>
    <t>Diacon Diabetes Specialty Centre &amp; Diagnostics, VV's Vintage Boulavard, 1st Floor, H.No. 6-3-1093, Rajbhavan Road, Somajiguda, Hyderabad.</t>
  </si>
  <si>
    <t>Dilsuknagar Superspeciality Dental Hospital, Sirigiri Complex, Dilsulknagar, Hyderabad.</t>
  </si>
  <si>
    <t>Dr. Gowds Dental Hospitals, #19, Durga Enclave, Road No.12, Banjara Hills, Hyderabad</t>
  </si>
  <si>
    <t>Dr. J.S.R. Dental Health Speciality, 1-128, Surya Towers, Bhavani Nagar, Malkajgiri, Hyderabad.</t>
  </si>
  <si>
    <t>Dr. Sridhar International Dental Hospital &amp; Research Center, Eluru Road, Vijayawada.</t>
  </si>
  <si>
    <t>E.N.T. Nursing Home, Bhagathsingh Statu Center, Kothapet, Guntur</t>
  </si>
  <si>
    <t>FMS Dental Hospital, Aiyangar Plaza, Bank Street, Koti, Hyderbad</t>
  </si>
  <si>
    <t>Frontier Lifeline (Pvt. Ltd.), Chennai</t>
  </si>
  <si>
    <t>Geeta Mutli Speciality  Hospital, Seceunderabad.</t>
  </si>
  <si>
    <t>Global Hospitals ( Aunit of Ravindranath GE Medical Association Pvt. Ltd.), Lakadi-Ka- Pool, Hyderabad</t>
  </si>
  <si>
    <t>Global Hospitals, Banjara Hills, Hyderabad</t>
  </si>
  <si>
    <t>Global Meidcal Centre (A unit of Andhra Helath Diagnositc Services Ltd.,) 27-39-1, MG Road, Vijayawada - 520 002</t>
  </si>
  <si>
    <t>Gowri Gopal Hospitals Pvt. Ltd., Kurnool</t>
  </si>
  <si>
    <t>GSL General Hospital, NH-5, Lakshmi Puram, Rajhmundry.</t>
  </si>
  <si>
    <t>GVR Childrens Hospital, 43/48, 2nd Lane, N.R.Pet, Kurnool - 518004.</t>
  </si>
  <si>
    <t>Harini Gastro &amp; Liver Centre, 29-14-51, Prakasam Road, Suryaraopet, Vijayawada.</t>
  </si>
  <si>
    <t>Health Hospitals Prakasam Road, Tenali - 522201,Guntur District.</t>
  </si>
  <si>
    <t>Heart Care Centre, Dornakal Raod, Near Andhra Bank, Suryaraopet, Vijayawada.</t>
  </si>
  <si>
    <t>Help Hospital, MG Road, Vijayawada</t>
  </si>
  <si>
    <t>Heritage Hospital, 6-3-907/2, Somajiguda, Hyderabad</t>
  </si>
  <si>
    <t>Hope Childrens Hospital, 5-9-24/81, Lake Hills Road, Basheerbagh, Hyderabad - 500463.</t>
  </si>
  <si>
    <t>Hyderabad Kidney &amp; Laproscopic Centre, Judges Colony,Malakpet, Hyderabad.</t>
  </si>
  <si>
    <t>Image Hospital ( Image Health CareLimited)Ameerpet, Hyderabad</t>
  </si>
  <si>
    <t>Indo- American Cancer Institute &amp; Research Centre, Banjara Hills, Hyderabad</t>
  </si>
  <si>
    <t>Jaya Hospitals, Chowrastha, Hanamkonda, Warangal</t>
  </si>
  <si>
    <t>Kalyani Dental Hospital Dentistry &amp; Implant Centre, Opp. Green Park Hotel, Begumpet, Hyderabad.</t>
  </si>
  <si>
    <t>Kamineni Hospitals, L.B.Nagar, Hyderabad</t>
  </si>
  <si>
    <t>Karumuri Hospitals, Old Club Road, Guntur - 522001.</t>
  </si>
  <si>
    <t>Kinnera Super Speciality Hospital, Wyra Road, Khammam</t>
  </si>
  <si>
    <t>KNM Smile Dental Hospital, 104, Sai Towers, Beside Kalaniketan, Main Road, Dilshuk Nagar, Hyderabad.</t>
  </si>
  <si>
    <t>Konaseema Institute of Medical Sciences, NH - 214, Chaitanya Nagar, Amalapuram - 533 201, East Godavari.</t>
  </si>
  <si>
    <t>Krishna Children's Hospital, (A unit Ashwik Hospital Pvt Ltd), Niloufer Hospital Road, Opp-Hanuman Temple, Lakdikapool, Hyderabad - 500006.</t>
  </si>
  <si>
    <t>Krishna Institute of Medical Sceinces, Minister Road, Begumpet, Hyderabad.</t>
  </si>
  <si>
    <t>Life Line Hospitals, 2-4-152, Ram Nagar, Hanmakonda, Warangal District.</t>
  </si>
  <si>
    <t>Lions District 324-C1, Cancer Treatment &amp; Research Centre, Seethammadhara (NE), Visakhapatnam - 530013.</t>
  </si>
  <si>
    <t>Lotus Children's Hospital, Lakdika Pool, Hyderabad.</t>
  </si>
  <si>
    <t>Medwin General Hospital, Mankamma Thota, Karimnagar.</t>
  </si>
  <si>
    <t>Medwin Hospital, Chirag Ali Lane, Hyderabad</t>
  </si>
  <si>
    <t>New Life Hospital, Kamal Theatre Complex, Chaderghat, Hyderabad.</t>
  </si>
  <si>
    <t>Padma Chandra Super Specialty Hospital, Budhawarpet, Kurnool.</t>
  </si>
  <si>
    <t>Partha Dental Hospital &amp; Research Centre,  Rama Talkies Circle , Viskhapatanam </t>
  </si>
  <si>
    <t>Partha Dental Hospital &amp; Research Centre, 600/44/77, P.K. Layout,Tirupathi.</t>
  </si>
  <si>
    <t>Rukku's save-in-smile Cosmetic and Dental specilaity Hospital, Barkatpura, Hyderabad.</t>
  </si>
  <si>
    <t>Sai Bhavani Super Specialty Hospital, Main Road, Shapur Nagar, Jeedimetla, Hyderabad.</t>
  </si>
  <si>
    <t>Sai Care Hospital, Ambadkar Statue, Hanumakonda, Warangal</t>
  </si>
  <si>
    <t>Sai Krishna Super Speciality Neuro &amp; Trauma Hospital, Kachiguda, Hyderabad</t>
  </si>
  <si>
    <t>Sai Vani Hospital (A Unit of Lakshmi Jaya Hospitals Ltd., Opp. Indira Park, Domalguda, Hyderabad</t>
  </si>
  <si>
    <t>Sai Venkata Sai Medical College&amp; Hospital, Yenugonda, Mahabubnagar - 2</t>
  </si>
  <si>
    <t>Sanjana Palamoor Nursing Home, D.No. 8-6-257/7, Padmavathi Colony, Mahaboobnagar.</t>
  </si>
  <si>
    <t>Sankar Foundation Eye Hospital, D.No. 16-152, Srinivasa Nagar, Simhachalam Road, Visakhapatnam - 530027.</t>
  </si>
  <si>
    <t>Satya Kidney Centre, Street No.4, Himayathnagar, Hyderabad.</t>
  </si>
  <si>
    <t>Seven Hills Hospital, Rockdale Layout, Visakhapatanam </t>
  </si>
  <si>
    <t>Sharat Laser Eye Hospital, D.No. 3-1-119, Kakatiya Colony, Alankar Circle, Hanamkonda, Warangal Dist.</t>
  </si>
  <si>
    <t>Shravana Hospitals, 5-3-847, Mozamjahi Market, Hyderabad</t>
  </si>
  <si>
    <t>Sibar Charitable Trust (Cancer Hospital), Governorpet,Vijayawada</t>
  </si>
  <si>
    <t>Sigma Hospital, (A Unit of D.B.R Hospital Pvt. Ltd.,35,S.D. Road, Secunderabad</t>
  </si>
  <si>
    <t>Siri Dental Clinic, Narayanaguda, Hyd.</t>
  </si>
  <si>
    <t>Smiline Dental Hospital, Main Road, Ameerpet, Hyderabad</t>
  </si>
  <si>
    <t>Smt. Bhagwan Devi Hospital, 21-7-191, Mama Jumla Pathak Charkaman, Hyderabad - 500002.</t>
  </si>
  <si>
    <t>Soumya Multi Speciality Hospital, Karkhana, Secunderabad </t>
  </si>
  <si>
    <t>Sri Devi Eye Hospital, 29-6-13A, Nakkal Road, Suryaraopet, Vijayawada.</t>
  </si>
  <si>
    <t>Sri Sai Hospitals, 5/2, Arundalpet, Guntur - 522002</t>
  </si>
  <si>
    <t>Sri Sai Kidney Center, (A Unit of Twin Cities Kidney Center Pvt Ltd.), 7-1-59/4/8, Near Lal Bunglow, Ameerpet, Hyderabad.</t>
  </si>
  <si>
    <t>Sri Vijaya Durga Cardiac Centre 46-728-C, Budhawarpet, Kurnool</t>
  </si>
  <si>
    <t>Sridhar Super Speciality Dental Hospital, Opp. Gold Spot, Ameerpet, Hyderabad.</t>
  </si>
  <si>
    <t>St. Ann's Hospital, Fathimanagar, Kazipet, Warangal</t>
  </si>
  <si>
    <t>SVR Neuro Hospital ( Aunit of SVR Neuro &amp; Trauma Super Speciality Hospital  Pvt. Ltd., M.G. Road, Vijayawada</t>
  </si>
  <si>
    <t>SVS Dental Hospital, Opp. Bata R.P. Road, Seceunderabad.</t>
  </si>
  <si>
    <t>Swatantra Hospitals (Multi Specialities) Pvt. Ltd. Near Kambala Park, Rajahmundry</t>
  </si>
  <si>
    <t>Udai Clinic Orthopedic Center, Chappal Road, Hyderabad.</t>
  </si>
  <si>
    <t>Usha Cardiac Centre, Labbipet, M.G.Road, Vijayawada.</t>
  </si>
  <si>
    <t>Usha Mullapudi Cardiac Centre, Gajularamaram, Qutubullahpur Municipality, R.R.District, Hyderabad.</t>
  </si>
  <si>
    <t>Vamshi Multispciality Dental Hospital, 102-104, Ist Floor, Agraj Plaza, Main Road, R.R. Pet, Eluru, W.G. Dist.</t>
  </si>
  <si>
    <t>Vasavi ENT &amp; Cancer Institute, 6-1-91, Opp. Meera Theatre, Lakdikapool, Hyderabad - 500004.</t>
  </si>
  <si>
    <t>Vasvi Eye Hospital, 5-7-17, Khaleelwadi, Nizamabad.</t>
  </si>
  <si>
    <t>Vijaya Eye Hospital, 5-8-104, Lakshimpuram, Guntur </t>
  </si>
  <si>
    <t>Vijaya Health Care Centre,8-2- 86,Kumariguda, Near Passport office, Secunderabad.</t>
  </si>
  <si>
    <t>Vijaya Super Speciality Dental Hospital, opp. Rama Talkies, C.B.M. Compound, Visakhapatnam.</t>
  </si>
  <si>
    <t>Vijetha Hospital (A unit of Vijetha Helath Care and Research Centre Pvt. Ltd.) Suryaraopet Eluru Road, Vijayawada</t>
  </si>
  <si>
    <t>Viswa Bharati Super Speciality Hospital, Gayatri Estates, Kurnool </t>
  </si>
  <si>
    <t>Wockhardt Hospitals, 4-1-1227, King Koti Road, Abids, Hyderabad – 500001.</t>
  </si>
  <si>
    <t>Woodlands Hospital, Barkatpura, Hyderabad</t>
  </si>
  <si>
    <t>Yashoda Hospital, Secunderabad</t>
  </si>
  <si>
    <t>Yashoda Super Speciality Hospital, Somajiguda, Hyderabad</t>
  </si>
  <si>
    <t>LIST OF RECOGNISED HOSPITALS</t>
  </si>
  <si>
    <t>DD-MM-YYYY</t>
  </si>
  <si>
    <t>Sri.</t>
  </si>
  <si>
    <t>Smt.</t>
  </si>
  <si>
    <t>Kum.</t>
  </si>
  <si>
    <t>Father</t>
  </si>
  <si>
    <t>Mother</t>
  </si>
  <si>
    <t>Legal Hier</t>
  </si>
  <si>
    <t>self</t>
  </si>
  <si>
    <t>Husband</t>
  </si>
  <si>
    <t>Wife</t>
  </si>
  <si>
    <t>Son</t>
  </si>
  <si>
    <t>Daughter</t>
  </si>
  <si>
    <t>Widower</t>
  </si>
  <si>
    <t>Nephew</t>
  </si>
  <si>
    <t>Niece</t>
  </si>
  <si>
    <t>Amount of Hospital Bill in figures (Rs.)</t>
  </si>
  <si>
    <t>DDO Desgn</t>
  </si>
  <si>
    <t>Head Master</t>
  </si>
  <si>
    <t>Head Mistress</t>
  </si>
  <si>
    <t>D.D.O. Place of Working</t>
  </si>
  <si>
    <t>D.D.O. Mandal</t>
  </si>
  <si>
    <t>D.D.O. District</t>
  </si>
  <si>
    <t>Please select the documents that are enclosed with Bill</t>
  </si>
  <si>
    <t>DOCUMENTS TO BE ENCLOSED</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</si>
  <si>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</si>
  <si>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</si>
  <si>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</si>
  <si>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</si>
  <si>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</si>
  <si>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</si>
  <si>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</si>
  <si>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</si>
  <si>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</si>
  <si>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</si>
  <si>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</si>
  <si>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</si>
  <si>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</si>
  <si>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</si>
  <si>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</si>
  <si>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</si>
  <si>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</si>
  <si>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</si>
  <si>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</si>
  <si>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</si>
  <si>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</si>
  <si>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</si>
  <si>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</si>
  <si>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</si>
  <si>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</si>
  <si>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</si>
  <si>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</si>
  <si>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</si>
  <si>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</si>
  <si>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</si>
  <si>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</si>
  <si>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</si>
  <si>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</si>
  <si>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</si>
  <si>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PIN CODE</t>
  </si>
  <si>
    <t>Add4</t>
  </si>
  <si>
    <t>Kurnool Heart &amp; Brain Centre, 43-1-1-K-B-4, Sapthagiri Nagar, A-Camp Extension, Near New Ayyappa swamy Temple, Kurnool.</t>
  </si>
  <si>
    <t>L.K. Hospitals Pvt. Ltd., 4-159 &amp; 4-172, Maruthi Nagar, Malkajgiri, Ranga Reddy Dist.</t>
  </si>
  <si>
    <t>Lalitha Superspeciality Hospital Heart &amp; Brain Centre, Gowrisankar Theatre Road, Kothapet, Guntur.</t>
  </si>
  <si>
    <t>Lazarus Hospital, Waltair main road, Visakhapatnam</t>
  </si>
  <si>
    <t>Life Hospitals (a Unit of Sai Balaji Health Care) Shivam Road, D.D. Colony, Hyderabad - 500 007</t>
  </si>
  <si>
    <t>Life Kare Dental Hospital, 9-7-83/1, Sri Laxmi Complex, Maruthi Nagar, Santhosh Nagar, Hyderabad - 500059.</t>
  </si>
  <si>
    <t>M.S. Multi Speciality Dental Hospital, 8-2-165/8, Wyra Road, Khammam</t>
  </si>
  <si>
    <t>Madhava Nursing Home, 43, Sarojini Devi Road, Secunderabad.</t>
  </si>
  <si>
    <t>Mamatha General Hospital, 5-7-200, Giri Prasad Nagar, Urban Mandal, Khammam Dist.</t>
  </si>
  <si>
    <t>Maxivision Laser Centre Pvt. Ltd., Begumpet, Hyderabad</t>
  </si>
  <si>
    <t>Mediciti Hospital, 5-9-22, Secretariat Raod, Sarovar Complex, Hyderabad - 500063.</t>
  </si>
  <si>
    <t>Meena Hospital, Sai Ranga Towers, Thukaram Gate, North Lallaguda, Secunderabad -17.</t>
  </si>
  <si>
    <t>MNR Medical College &amp; Hospital, Fasalwadi, Sangareddy, Medak District.</t>
  </si>
  <si>
    <t>Modern Eye Hospital, &amp; Research Centre 16-11-101, Beside Venkataramana Hotel Lane Pogathota, Nellore - 524 001</t>
  </si>
  <si>
    <t>MVS Accident Hospital, Suryaraopet, Vijayawada</t>
  </si>
  <si>
    <t>Mythri Multi Speciality Hospitals, Ameerpet, Hyderabad</t>
  </si>
  <si>
    <t>N. N. Speciality Dental Hospital, N.H. 7, Tirumala Theatre Road, Nirmal, Adilabad.</t>
  </si>
  <si>
    <t>Nagarjuna Hospitals,Kanuru, Vijayawada-7</t>
  </si>
  <si>
    <t>Narayana Medical College and Hospital, Chinta Reddy Palem, Nellore</t>
  </si>
  <si>
    <t>Navata Multi Speciality Dental Care Center, 5-6-224, Saraswathi Nagar, Opp. RDO Office, Nizamabad. </t>
  </si>
  <si>
    <t>Naveen Dental Hospital, 151-A, Sri Ram Street, Tirupthi.</t>
  </si>
  <si>
    <t>Navya Nethralaya 2-2-349, K.V. Layout, (Near LIC Office) Tirupathi</t>
  </si>
  <si>
    <t>Nightingale Hospital, 17-1-383/N.S/3 &amp; 4, Opp. Amber Biscult Factory, Nagarjuna Sagar Road, Hyderabad.</t>
  </si>
  <si>
    <t>NRI General Hospital, Chinakakani, Guntur District.</t>
  </si>
  <si>
    <t>Pinamaneni Care Hospital, Siddhartha Nagar, Vijayawada</t>
  </si>
  <si>
    <t>Poulomi Hospital, Rukminipuri Colony, Dr. A.S. Rao Nagar, Main Road, Secunderabad.</t>
  </si>
  <si>
    <t>Pragna Children's Hospital, 6-3-347/22/B/1, Dwarkapuri Colony, Near Sai Baba Temple, Punjagutta, Hyderabad</t>
  </si>
  <si>
    <t>Premier Hospital, Masab tank, Humayun Nagar, Mehdipatnam, Hyderabad.</t>
  </si>
  <si>
    <t>Purna Heart Institute Kovelamudivari Street, Suryaraopet,Vijayawada  </t>
  </si>
  <si>
    <t>R.K. Super Speciality Dental Hospital, Andhra Bank Complex, Kothapet Cross Roads, Hyderabad</t>
  </si>
  <si>
    <t>Rainbow Children Hospital,Banjara Hills, Hyderabad</t>
  </si>
  <si>
    <t>Raju Neuro &amp; Multispeciality Hospital,and Raju Emergency Hospital, 76-4-7, Gandhipuram-II, Rajahmundry</t>
  </si>
  <si>
    <t>Ram Hospital, Shapur Nagar, IDA Jeedimetla, Hyderabad-500055</t>
  </si>
  <si>
    <t>Ravi Institute of Child Health (RICH Hospitals) 16-11/131, Kasturidevi Nagar, Pogathota, Nellore</t>
  </si>
  <si>
    <t>Remedy Heart Institute (A unit of Remedy Hospital Ltd.), Opp. TTD, Himayatnagar, Hyderabad</t>
  </si>
  <si>
    <t>Remedy Hospitals, Ferozguda, Balanagar, Hyderabad.</t>
  </si>
  <si>
    <t>Remedy Hospitals, Road No.4, KPHB Colony Kukatpally, Hyderabad - 500 072 </t>
  </si>
  <si>
    <t>Rohini Medicare (Pvt.) Limited, Subedari, Hanamkonda - 506 001, Warangal.</t>
  </si>
  <si>
    <t>Royal Hospitals, 33-25-45, Kasturi Bai Pet, Vijayawada</t>
  </si>
  <si>
    <t>Yashoda Suepr Speciality Hospital, Malakpet, Hyderabad</t>
  </si>
  <si>
    <t>From:</t>
  </si>
  <si>
    <t>To:</t>
  </si>
  <si>
    <t>Rs.</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</si>
  <si>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</si>
  <si>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</si>
  <si>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</si>
  <si>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</si>
  <si>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</si>
  <si>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CHECK SLIP FOR SENDING MEDICAL REIMBURSEMENT PROPOSALS</t>
  </si>
  <si>
    <t>Name and Official Address of the Teacher</t>
  </si>
  <si>
    <t>Dates of Treatment</t>
  </si>
  <si>
    <t>Name and Address of Hospital</t>
  </si>
  <si>
    <t>Whether Private or Government?</t>
  </si>
  <si>
    <t>Whether the proposal is received in the Head Office within a period of six months from the date of discharge?</t>
  </si>
  <si>
    <t>Whether Appendix – II attested by the Head of the Office is enclosed?</t>
  </si>
  <si>
    <t>In case of Treatment at Recognized Hospital / NIMS / SVIMS whether Emergency Certificate enclosed?</t>
  </si>
  <si>
    <t>Whether Essentiality Certificate mentioning the amount of expenditure for the Treatment signed by the Doctor who treated and attested by the Authorized Medical Agency is enclosed?</t>
  </si>
  <si>
    <t>Whether the bills for the amount mentioned in the Essentiality Certificate attested by the Doctor who treated /A.M.A. are enclosed?</t>
  </si>
  <si>
    <t>Whether the Discharge Summary of the Patient enclosed?</t>
  </si>
  <si>
    <t>In case of retired teachers whether the copy of the Pension Payment Order is enclosed?</t>
  </si>
  <si>
    <t>In case of dependents above the age of 18 years, unemployment and Dependency Certificate counter signed by the Head of the Office is enclosed?</t>
  </si>
  <si>
    <t>Category of the Hospital</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</si>
  <si>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</si>
  <si>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</si>
  <si>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</si>
  <si>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</si>
  <si>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</si>
  <si>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</si>
  <si>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</si>
  <si>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</si>
  <si>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</si>
  <si>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</si>
  <si>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</si>
  <si>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</si>
  <si>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</si>
  <si>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</si>
  <si>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</si>
  <si>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</si>
  <si>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</si>
  <si>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</si>
  <si>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</si>
  <si>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</si>
  <si>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</si>
  <si>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</si>
  <si>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</si>
  <si>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</si>
  <si>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</si>
  <si>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</si>
  <si>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</si>
  <si>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Respected Madam,</t>
  </si>
  <si>
    <t>Sub:</t>
  </si>
  <si>
    <t>Ref:</t>
  </si>
  <si>
    <t>1. G.O. Ms.No. 74, M&amp;H Dept., dated: 15-03-2005.</t>
  </si>
  <si>
    <t>2. G.O.Ms.No. 105, M&amp;H Dept., dated: 09-04-2007.</t>
  </si>
  <si>
    <t>3. Medical Bills issued by the Doctor concerned.</t>
  </si>
  <si>
    <t>4. Proposals received from the incumbent dated:</t>
  </si>
  <si>
    <t>-o0o-</t>
  </si>
  <si>
    <t>Machilipatnam</t>
  </si>
  <si>
    <t>Elure</t>
  </si>
  <si>
    <t>Thanking You Madam.</t>
  </si>
  <si>
    <t>Enclosures:</t>
  </si>
  <si>
    <t>Yours faithfully,</t>
  </si>
  <si>
    <t>GOVERNMENT OF ANDHRA PRADESH
DEPARTMENT OF SCHOOL EDUCATION</t>
  </si>
  <si>
    <t>Date:</t>
  </si>
  <si>
    <t>2. G.O. Ms.No. 105, M&amp;H Dept., dated: 09-04-2007.</t>
  </si>
  <si>
    <t>NON DRAWL CERTIFICATE</t>
  </si>
  <si>
    <t>(As per instructions issued in C &amp; DSE, A.P., Hyderabad Procs. Rc.No. 8878/D3-4/2009, dated: 02-09-2009)</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</si>
  <si>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</si>
  <si>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</si>
  <si>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</si>
  <si>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</si>
  <si>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</si>
  <si>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</si>
  <si>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</si>
  <si>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</si>
  <si>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</si>
  <si>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</si>
  <si>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CLICK ON THE FOLLOWING LINKS</t>
  </si>
  <si>
    <t>Letter to the D.D.O.</t>
  </si>
  <si>
    <t>Letter to the Higher Authorities</t>
  </si>
  <si>
    <t>Non-Drawl Certificate</t>
  </si>
  <si>
    <t>Check List for sending Proposals.</t>
  </si>
  <si>
    <t>Appendix - II</t>
  </si>
  <si>
    <t>Dependent Certificate.</t>
  </si>
  <si>
    <t>BACK TO MAIN</t>
  </si>
  <si>
    <t>S. Gurunadha Rao</t>
  </si>
  <si>
    <r>
      <rPr>
        <b/>
        <sz val="12"/>
        <color indexed="17"/>
        <rFont val="Verdana"/>
        <family val="2"/>
      </rPr>
      <t>Developed By:</t>
    </r>
    <r>
      <rPr>
        <b/>
        <sz val="10"/>
        <rFont val="Verdana"/>
        <family val="2"/>
      </rPr>
      <t xml:space="preserve">
</t>
    </r>
    <r>
      <rPr>
        <b/>
        <sz val="10"/>
        <color indexed="36"/>
        <rFont val="Verdana"/>
        <family val="2"/>
      </rPr>
      <t xml:space="preserve">K. Sreenivas Reddy working on deputation at O/o the District Educational Officer, Hyderabad District.
</t>
    </r>
    <r>
      <rPr>
        <b/>
        <sz val="10"/>
        <color indexed="10"/>
        <rFont val="Verdana"/>
        <family val="2"/>
      </rPr>
      <t>Please verify with experts before submission.</t>
    </r>
    <r>
      <rPr>
        <b/>
        <sz val="10"/>
        <color indexed="36"/>
        <rFont val="Verdana"/>
        <family val="2"/>
      </rPr>
      <t xml:space="preserve">
</t>
    </r>
    <r>
      <rPr>
        <b/>
        <sz val="10"/>
        <rFont val="Verdana"/>
        <family val="2"/>
      </rPr>
      <t xml:space="preserve">
</t>
    </r>
    <r>
      <rPr>
        <b/>
        <sz val="10"/>
        <color indexed="56"/>
        <rFont val="Verdana"/>
        <family val="2"/>
      </rPr>
      <t>For your valuable suggestion please contact 
Ph.No. 9848363735 (or) ksr_0708@yahoo.co.in</t>
    </r>
  </si>
  <si>
    <t>Y. Ramana Rao</t>
  </si>
  <si>
    <t>Khairthabad</t>
  </si>
  <si>
    <t>H.No. 16-1-178/A/9</t>
  </si>
  <si>
    <t>Hari Puri Colony</t>
  </si>
  <si>
    <t>Y. Sarala</t>
  </si>
  <si>
    <t>Govt. High School, Begum Bazar</t>
  </si>
  <si>
    <t>Fever</t>
  </si>
  <si>
    <r>
      <rPr>
        <b/>
        <u val="single"/>
        <sz val="11"/>
        <rFont val="Verdana"/>
        <family val="2"/>
      </rPr>
      <t>Lr. No. __________, Dt: __________</t>
    </r>
    <r>
      <rPr>
        <b/>
        <sz val="11"/>
        <rFont val="Verdana"/>
        <family val="2"/>
      </rPr>
      <t xml:space="preserve"> .</t>
    </r>
  </si>
  <si>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</si>
  <si>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</si>
  <si>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</si>
  <si>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</si>
  <si>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</si>
  <si>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</si>
  <si>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</si>
  <si>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</si>
  <si>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</si>
  <si>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</si>
  <si>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</si>
  <si>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</si>
  <si>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</si>
  <si>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</si>
  <si>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</si>
  <si>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</si>
  <si>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</si>
  <si>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</si>
  <si>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</si>
  <si>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</si>
  <si>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</si>
  <si>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</si>
  <si>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</si>
  <si>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</si>
  <si>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</si>
  <si>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</si>
  <si>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</si>
  <si>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</si>
  <si>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</si>
  <si>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</si>
  <si>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</si>
  <si>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</si>
  <si>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</si>
  <si>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</si>
  <si>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</si>
  <si>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</si>
  <si>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</si>
  <si>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</si>
  <si>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</si>
  <si>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</si>
  <si>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</si>
  <si>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</si>
  <si>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</si>
  <si>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</si>
  <si>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</si>
  <si>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</si>
  <si>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</si>
  <si>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</si>
  <si>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</si>
  <si>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</si>
  <si>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</si>
  <si>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</si>
  <si>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</si>
  <si>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</si>
  <si>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</si>
  <si>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</si>
  <si>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</si>
  <si>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</si>
  <si>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</si>
  <si>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</si>
  <si>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</si>
  <si>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</si>
  <si>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</si>
  <si>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</si>
  <si>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</si>
  <si>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</si>
  <si>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</si>
  <si>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</si>
  <si>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</si>
  <si>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</si>
  <si>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</si>
  <si>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</si>
  <si>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</si>
  <si>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</si>
  <si>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</si>
  <si>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</si>
  <si>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</si>
  <si>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</si>
  <si>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</si>
  <si>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</si>
  <si>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</si>
  <si>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</si>
  <si>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</si>
  <si>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</si>
  <si>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</si>
  <si>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</si>
  <si>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</si>
  <si>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</si>
  <si>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</si>
  <si>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</si>
  <si>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</si>
  <si>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</si>
  <si>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</si>
  <si>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</si>
  <si>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</si>
  <si>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</si>
  <si>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</si>
  <si>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</si>
  <si>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</si>
  <si>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</si>
  <si>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</si>
  <si>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</si>
  <si>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</si>
  <si>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</si>
  <si>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</si>
  <si>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</si>
  <si>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</si>
  <si>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</si>
  <si>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</si>
  <si>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</si>
  <si>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Yashoda Hospital, Malakpet</t>
  </si>
  <si>
    <t>Designation of the Employee</t>
  </si>
  <si>
    <t>Designation of the D.D.O.</t>
  </si>
  <si>
    <t>Note: To unprotect the sheets  from 1 to 6 password: TEACHER
You can also include D.D.O. Designation at down</t>
  </si>
  <si>
    <t>INCLUDE D.D.O. DESIGNATIONS HERE WHICH IS NOT AVAILABLE IN THE LIST BY REPLACING ANY OF THE FOLLOWING</t>
  </si>
  <si>
    <t>SPSR Nellore District</t>
  </si>
  <si>
    <t>MEDICAL REIMBURSEMENT FOR STATE GOVERNMENT EMPLOYEES</t>
  </si>
</sst>
</file>

<file path=xl/styles.xml><?xml version="1.0" encoding="utf-8"?>
<styleSheet xmlns="http://schemas.openxmlformats.org/spreadsheetml/2006/main">
  <numFmts count="31">
    <numFmt numFmtId="5" formatCode="&quot;&quot;`&quot;&quot;#,##0;\-&quot;&quot;`&quot;&quot;#,##0"/>
    <numFmt numFmtId="6" formatCode="&quot;&quot;`&quot;&quot;#,##0;[Red]\-&quot;&quot;`&quot;&quot;#,##0"/>
    <numFmt numFmtId="7" formatCode="&quot;&quot;`&quot;&quot;#,##0.00;\-&quot;&quot;`&quot;&quot;#,##0.00"/>
    <numFmt numFmtId="8" formatCode="&quot;&quot;`&quot;&quot;#,##0.00;[Red]\-&quot;&quot;`&quot;&quot;#,##0.00"/>
    <numFmt numFmtId="42" formatCode="_-&quot;&quot;`&quot;&quot;* #,##0_-;\-&quot;&quot;`&quot;&quot;* #,##0_-;_-&quot;&quot;`&quot;&quot;* &quot;-&quot;_-;_-@_-"/>
    <numFmt numFmtId="41" formatCode="_-* #,##0_-;\-* #,##0_-;_-* &quot;-&quot;_-;_-@_-"/>
    <numFmt numFmtId="44" formatCode="_-&quot;&quot;`&quot;&quot;* #,##0.00_-;\-&quot;&quot;`&quot;&quot;* #,##0.00_-;_-&quot;&quot;`&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yyyy"/>
    <numFmt numFmtId="179" formatCode="[$-409]dddd\,\ mmmm\ dd\,\ yyyy"/>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0;[Red]#,##0"/>
    <numFmt numFmtId="186" formatCode="0.0"/>
  </numFmts>
  <fonts count="81">
    <font>
      <sz val="10"/>
      <name val="Arial"/>
      <family val="0"/>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8"/>
      <name val="Tahoma"/>
      <family val="2"/>
    </font>
    <font>
      <sz val="9"/>
      <color indexed="8"/>
      <name val="Arial"/>
      <family val="2"/>
    </font>
    <font>
      <sz val="9"/>
      <name val="Arial"/>
      <family val="2"/>
    </font>
    <font>
      <b/>
      <sz val="10"/>
      <name val="Verdana"/>
      <family val="2"/>
    </font>
    <font>
      <b/>
      <sz val="9"/>
      <name val="Verdana"/>
      <family val="2"/>
    </font>
    <font>
      <sz val="9"/>
      <name val="Verdana"/>
      <family val="2"/>
    </font>
    <font>
      <b/>
      <sz val="11"/>
      <color indexed="10"/>
      <name val="Verdana"/>
      <family val="2"/>
    </font>
    <font>
      <strike/>
      <sz val="10"/>
      <name val="Verdana"/>
      <family val="2"/>
    </font>
    <font>
      <sz val="11"/>
      <name val="Verdana"/>
      <family val="2"/>
    </font>
    <font>
      <strike/>
      <sz val="10"/>
      <name val="Arial"/>
      <family val="2"/>
    </font>
    <font>
      <sz val="12"/>
      <name val="Verdana"/>
      <family val="2"/>
    </font>
    <font>
      <b/>
      <u val="single"/>
      <sz val="12"/>
      <name val="Verdana"/>
      <family val="2"/>
    </font>
    <font>
      <b/>
      <sz val="12"/>
      <name val="Verdana"/>
      <family val="2"/>
    </font>
    <font>
      <b/>
      <sz val="12"/>
      <color indexed="17"/>
      <name val="Verdana"/>
      <family val="2"/>
    </font>
    <font>
      <b/>
      <sz val="12"/>
      <name val="Berlin Sans FB Demi"/>
      <family val="2"/>
    </font>
    <font>
      <b/>
      <sz val="10"/>
      <color indexed="56"/>
      <name val="Verdana"/>
      <family val="2"/>
    </font>
    <font>
      <b/>
      <sz val="10"/>
      <color indexed="36"/>
      <name val="Verdana"/>
      <family val="2"/>
    </font>
    <font>
      <b/>
      <sz val="10"/>
      <color indexed="10"/>
      <name val="Verdana"/>
      <family val="2"/>
    </font>
    <font>
      <b/>
      <u val="single"/>
      <sz val="11"/>
      <name val="Verdan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Black"/>
      <family val="2"/>
    </font>
    <font>
      <b/>
      <sz val="14"/>
      <color indexed="10"/>
      <name val="Calibri"/>
      <family val="2"/>
    </font>
    <font>
      <b/>
      <u val="single"/>
      <sz val="12"/>
      <color indexed="12"/>
      <name val="Berlin Sans FB Demi"/>
      <family val="2"/>
    </font>
    <font>
      <b/>
      <sz val="9"/>
      <color indexed="56"/>
      <name val="Verdana"/>
      <family val="2"/>
    </font>
    <font>
      <b/>
      <sz val="14"/>
      <color indexed="17"/>
      <name val="Verdana"/>
      <family val="2"/>
    </font>
    <font>
      <b/>
      <sz val="11"/>
      <color indexed="8"/>
      <name val="Arial Black"/>
      <family val="2"/>
    </font>
    <font>
      <b/>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Black"/>
      <family val="2"/>
    </font>
    <font>
      <b/>
      <sz val="14"/>
      <color rgb="FFFF0000"/>
      <name val="Calibri"/>
      <family val="2"/>
    </font>
    <font>
      <b/>
      <sz val="9"/>
      <color rgb="FF002060"/>
      <name val="Verdana"/>
      <family val="2"/>
    </font>
    <font>
      <b/>
      <sz val="14"/>
      <color rgb="FF008000"/>
      <name val="Verdana"/>
      <family val="2"/>
    </font>
    <font>
      <b/>
      <u val="single"/>
      <sz val="12"/>
      <color theme="10"/>
      <name val="Berlin Sans FB Demi"/>
      <family val="2"/>
    </font>
    <font>
      <b/>
      <sz val="11"/>
      <color theme="1"/>
      <name val="Arial Black"/>
      <family val="2"/>
    </font>
    <font>
      <b/>
      <u val="single"/>
      <sz val="12"/>
      <color theme="1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FF00"/>
        <bgColor indexed="64"/>
      </patternFill>
    </fill>
    <fill>
      <patternFill patternType="solid">
        <fgColor indexed="44"/>
        <bgColor indexed="64"/>
      </patternFill>
    </fill>
    <fill>
      <patternFill patternType="solid">
        <fgColor indexed="15"/>
        <bgColor indexed="64"/>
      </patternFill>
    </fill>
    <fill>
      <patternFill patternType="solid">
        <fgColor indexed="1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3">
    <xf numFmtId="0" fontId="0" fillId="0" borderId="0" xfId="0" applyAlignment="1">
      <alignment/>
    </xf>
    <xf numFmtId="0" fontId="4" fillId="33" borderId="0" xfId="0" applyNumberFormat="1" applyFont="1" applyFill="1" applyBorder="1" applyAlignment="1" applyProtection="1">
      <alignment vertical="center" wrapText="1"/>
      <protection hidden="1"/>
    </xf>
    <xf numFmtId="0" fontId="5" fillId="34" borderId="0" xfId="0" applyNumberFormat="1" applyFont="1" applyFill="1" applyBorder="1" applyAlignment="1" applyProtection="1">
      <alignment vertical="center" wrapText="1"/>
      <protection hidden="1"/>
    </xf>
    <xf numFmtId="0" fontId="5" fillId="35" borderId="0" xfId="0" applyNumberFormat="1" applyFont="1" applyFill="1" applyBorder="1" applyAlignment="1" applyProtection="1">
      <alignment horizontal="center" vertical="center" wrapText="1"/>
      <protection hidden="1"/>
    </xf>
    <xf numFmtId="0" fontId="4" fillId="33" borderId="0" xfId="0" applyNumberFormat="1" applyFont="1" applyFill="1" applyBorder="1" applyAlignment="1" applyProtection="1">
      <alignment horizontal="left" vertical="center" wrapText="1"/>
      <protection hidden="1"/>
    </xf>
    <xf numFmtId="0" fontId="5" fillId="3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vertical="top" wrapText="1"/>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Alignment="1" applyProtection="1">
      <alignment vertical="center" wrapText="1"/>
      <protection hidden="1"/>
    </xf>
    <xf numFmtId="0" fontId="6"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vertical="center" wrapText="1"/>
      <protection/>
    </xf>
    <xf numFmtId="0" fontId="16" fillId="0" borderId="0" xfId="0" applyFont="1" applyAlignment="1" applyProtection="1">
      <alignment vertical="top" wrapText="1"/>
      <protection/>
    </xf>
    <xf numFmtId="0" fontId="1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5" xfId="0" applyFont="1" applyBorder="1" applyAlignment="1" applyProtection="1">
      <alignment horizontal="right" vertical="center" wrapText="1"/>
      <protection hidden="1"/>
    </xf>
    <xf numFmtId="0" fontId="15" fillId="0" borderId="15"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justify" vertical="center" wrapText="1"/>
      <protection hidden="1"/>
    </xf>
    <xf numFmtId="0" fontId="13" fillId="0" borderId="11"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7"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3" fillId="33" borderId="0" xfId="0" applyNumberFormat="1" applyFont="1" applyFill="1" applyAlignment="1" applyProtection="1">
      <alignment horizontal="center" vertical="center" wrapText="1"/>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0" borderId="0" xfId="0" applyNumberFormat="1" applyFont="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3" fillId="37" borderId="0" xfId="0" applyNumberFormat="1" applyFont="1" applyFill="1" applyAlignment="1" applyProtection="1">
      <alignment vertical="center" wrapText="1"/>
      <protection hidden="1"/>
    </xf>
    <xf numFmtId="0" fontId="3" fillId="35" borderId="0" xfId="0" applyNumberFormat="1" applyFont="1" applyFill="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protection hidden="1"/>
    </xf>
    <xf numFmtId="0" fontId="3" fillId="0" borderId="0" xfId="0" applyNumberFormat="1" applyFont="1" applyAlignment="1" applyProtection="1">
      <alignment vertical="center" wrapText="1"/>
      <protection hidden="1"/>
    </xf>
    <xf numFmtId="185" fontId="0" fillId="0" borderId="0" xfId="0" applyNumberFormat="1" applyAlignment="1" applyProtection="1">
      <alignment vertical="center" wrapText="1"/>
      <protection hidden="1"/>
    </xf>
    <xf numFmtId="178" fontId="0" fillId="0" borderId="0" xfId="0" applyNumberFormat="1" applyAlignment="1" applyProtection="1">
      <alignment horizontal="left" vertical="center" wrapText="1"/>
      <protection hidden="1"/>
    </xf>
    <xf numFmtId="0" fontId="3" fillId="36" borderId="0" xfId="0" applyNumberFormat="1" applyFont="1" applyFill="1" applyAlignment="1" applyProtection="1">
      <alignment horizontal="center" vertical="center" wrapText="1"/>
      <protection hidden="1"/>
    </xf>
    <xf numFmtId="17" fontId="3" fillId="38" borderId="0" xfId="0" applyNumberFormat="1" applyFont="1" applyFill="1" applyAlignment="1" applyProtection="1">
      <alignment horizontal="left" vertical="center" wrapText="1"/>
      <protection hidden="1"/>
    </xf>
    <xf numFmtId="0" fontId="0" fillId="39" borderId="0" xfId="0" applyFill="1" applyAlignment="1" applyProtection="1">
      <alignment vertical="center" wrapText="1"/>
      <protection hidden="1"/>
    </xf>
    <xf numFmtId="0" fontId="3" fillId="40"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vertical="center" wrapText="1"/>
      <protection hidden="1"/>
    </xf>
    <xf numFmtId="0" fontId="0" fillId="41" borderId="0" xfId="0" applyFill="1" applyAlignment="1" applyProtection="1">
      <alignment/>
      <protection hidden="1"/>
    </xf>
    <xf numFmtId="0" fontId="0" fillId="41" borderId="0" xfId="0" applyFont="1" applyFill="1" applyAlignment="1" applyProtection="1">
      <alignment/>
      <protection hidden="1"/>
    </xf>
    <xf numFmtId="0" fontId="0" fillId="41" borderId="0" xfId="0" applyFont="1" applyFill="1" applyAlignment="1" applyProtection="1">
      <alignment/>
      <protection hidden="1"/>
    </xf>
    <xf numFmtId="0" fontId="9" fillId="41" borderId="0" xfId="0" applyFont="1" applyFill="1" applyBorder="1" applyAlignment="1" applyProtection="1">
      <alignment/>
      <protection hidden="1"/>
    </xf>
    <xf numFmtId="0" fontId="10" fillId="41" borderId="0" xfId="0" applyFont="1" applyFill="1" applyBorder="1" applyAlignment="1" applyProtection="1">
      <alignment vertical="center"/>
      <protection hidden="1"/>
    </xf>
    <xf numFmtId="0" fontId="0" fillId="0" borderId="0" xfId="0" applyFont="1" applyAlignment="1" applyProtection="1">
      <alignment/>
      <protection hidden="1"/>
    </xf>
    <xf numFmtId="0" fontId="2" fillId="0" borderId="0" xfId="0" applyFont="1" applyAlignment="1" applyProtection="1">
      <alignment vertical="center" wrapText="1"/>
      <protection locked="0"/>
    </xf>
    <xf numFmtId="0" fontId="2" fillId="36" borderId="10" xfId="0" applyFont="1" applyFill="1" applyBorder="1" applyAlignment="1" applyProtection="1">
      <alignment vertical="center" wrapText="1"/>
      <protection locked="0"/>
    </xf>
    <xf numFmtId="0" fontId="2" fillId="40" borderId="0" xfId="0" applyFont="1" applyFill="1" applyBorder="1" applyAlignment="1" applyProtection="1">
      <alignment vertical="center" wrapText="1"/>
      <protection locked="0"/>
    </xf>
    <xf numFmtId="0" fontId="2" fillId="40" borderId="14" xfId="0" applyFont="1" applyFill="1" applyBorder="1" applyAlignment="1" applyProtection="1">
      <alignment vertical="center" wrapText="1"/>
      <protection locked="0"/>
    </xf>
    <xf numFmtId="0" fontId="2" fillId="40" borderId="15" xfId="0" applyFont="1" applyFill="1" applyBorder="1" applyAlignment="1" applyProtection="1">
      <alignment vertical="center" wrapText="1"/>
      <protection locked="0"/>
    </xf>
    <xf numFmtId="0" fontId="2" fillId="40"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6" fillId="0" borderId="0" xfId="0" applyFont="1" applyAlignment="1" applyProtection="1">
      <alignment horizontal="justify" vertical="center" wrapText="1"/>
      <protection hidden="1"/>
    </xf>
    <xf numFmtId="0" fontId="18" fillId="0" borderId="0" xfId="0" applyFont="1" applyAlignment="1" applyProtection="1">
      <alignment horizontal="justify" vertical="justify" wrapText="1"/>
      <protection hidden="1"/>
    </xf>
    <xf numFmtId="0" fontId="73" fillId="10" borderId="10" xfId="57" applyFont="1" applyFill="1" applyBorder="1" applyAlignment="1" applyProtection="1">
      <alignment horizontal="left"/>
      <protection locked="0"/>
    </xf>
    <xf numFmtId="0" fontId="74" fillId="10" borderId="10" xfId="57" applyFont="1" applyFill="1" applyBorder="1" applyAlignment="1" applyProtection="1">
      <alignment horizontal="left"/>
      <protection locked="0"/>
    </xf>
    <xf numFmtId="0" fontId="74" fillId="0" borderId="0" xfId="57" applyFont="1" applyFill="1" applyBorder="1" applyAlignment="1" applyProtection="1">
      <alignment/>
      <protection locked="0"/>
    </xf>
    <xf numFmtId="0" fontId="54" fillId="0" borderId="0" xfId="57" applyFill="1" applyBorder="1" applyProtection="1">
      <alignment/>
      <protection hidden="1"/>
    </xf>
    <xf numFmtId="0" fontId="54" fillId="0" borderId="0" xfId="57" applyFill="1" applyBorder="1" applyAlignment="1" applyProtection="1">
      <alignment horizontal="center"/>
      <protection hidden="1"/>
    </xf>
    <xf numFmtId="0" fontId="54" fillId="0" borderId="22" xfId="57" applyBorder="1" applyProtection="1">
      <alignment/>
      <protection hidden="1"/>
    </xf>
    <xf numFmtId="0" fontId="54" fillId="0" borderId="22" xfId="57" applyBorder="1" applyAlignment="1" applyProtection="1">
      <alignment horizontal="center"/>
      <protection hidden="1"/>
    </xf>
    <xf numFmtId="0" fontId="54" fillId="0" borderId="0" xfId="57" applyProtection="1">
      <alignment/>
      <protection hidden="1"/>
    </xf>
    <xf numFmtId="0" fontId="54" fillId="39" borderId="0" xfId="57" applyFill="1" applyAlignment="1" applyProtection="1">
      <alignment horizontal="center"/>
      <protection hidden="1"/>
    </xf>
    <xf numFmtId="0" fontId="54" fillId="39" borderId="0" xfId="57" applyFill="1" applyProtection="1">
      <alignment/>
      <protection hidden="1"/>
    </xf>
    <xf numFmtId="0" fontId="54" fillId="0" borderId="10" xfId="57" applyBorder="1" applyProtection="1">
      <alignment/>
      <protection hidden="1"/>
    </xf>
    <xf numFmtId="0" fontId="54" fillId="0" borderId="10" xfId="57" applyBorder="1" applyAlignment="1" applyProtection="1">
      <alignment horizontal="center"/>
      <protection hidden="1"/>
    </xf>
    <xf numFmtId="1" fontId="54" fillId="0" borderId="10" xfId="57" applyNumberFormat="1" applyBorder="1" applyProtection="1">
      <alignment/>
      <protection hidden="1"/>
    </xf>
    <xf numFmtId="186" fontId="54" fillId="0" borderId="10" xfId="57" applyNumberFormat="1" applyBorder="1" applyAlignment="1" applyProtection="1">
      <alignment horizontal="center"/>
      <protection hidden="1"/>
    </xf>
    <xf numFmtId="0" fontId="54" fillId="0" borderId="0" xfId="57" applyFill="1" applyAlignment="1" applyProtection="1">
      <alignment horizontal="center"/>
      <protection hidden="1"/>
    </xf>
    <xf numFmtId="0" fontId="54" fillId="0" borderId="0" xfId="57" applyFill="1" applyProtection="1">
      <alignment/>
      <protection hidden="1"/>
    </xf>
    <xf numFmtId="0" fontId="54" fillId="0" borderId="0" xfId="57" applyAlignment="1" applyProtection="1">
      <alignment horizontal="center"/>
      <protection hidden="1"/>
    </xf>
    <xf numFmtId="1" fontId="54" fillId="0" borderId="10" xfId="57" applyNumberFormat="1" applyBorder="1" applyAlignment="1" applyProtection="1">
      <alignment horizontal="center"/>
      <protection hidden="1"/>
    </xf>
    <xf numFmtId="1" fontId="54" fillId="0" borderId="0" xfId="57" applyNumberFormat="1" applyAlignment="1" applyProtection="1">
      <alignment horizontal="center"/>
      <protection hidden="1"/>
    </xf>
    <xf numFmtId="0" fontId="54" fillId="0" borderId="10" xfId="57" applyBorder="1" applyAlignment="1" applyProtection="1">
      <alignment/>
      <protection hidden="1"/>
    </xf>
    <xf numFmtId="0" fontId="54" fillId="0" borderId="23" xfId="57" applyBorder="1" applyProtection="1">
      <alignment/>
      <protection hidden="1"/>
    </xf>
    <xf numFmtId="0" fontId="54" fillId="0" borderId="23" xfId="57" applyBorder="1" applyAlignment="1" applyProtection="1">
      <alignment horizontal="center"/>
      <protection hidden="1"/>
    </xf>
    <xf numFmtId="0" fontId="73" fillId="10" borderId="10" xfId="57" applyFont="1" applyFill="1" applyBorder="1" applyAlignment="1" applyProtection="1">
      <alignment horizontal="left" vertical="center" wrapText="1"/>
      <protection locked="0"/>
    </xf>
    <xf numFmtId="0" fontId="74" fillId="10" borderId="10" xfId="57" applyFont="1" applyFill="1" applyBorder="1" applyAlignment="1" applyProtection="1">
      <alignment horizontal="left" vertical="center" wrapText="1"/>
      <protection locked="0"/>
    </xf>
    <xf numFmtId="0" fontId="74" fillId="0" borderId="0" xfId="57" applyFont="1" applyFill="1" applyBorder="1" applyAlignment="1" applyProtection="1">
      <alignment vertical="center" wrapText="1"/>
      <protection locked="0"/>
    </xf>
    <xf numFmtId="186" fontId="54" fillId="0" borderId="0" xfId="57" applyNumberFormat="1" applyAlignment="1" applyProtection="1">
      <alignment horizontal="center"/>
      <protection hidden="1"/>
    </xf>
    <xf numFmtId="1" fontId="54" fillId="0" borderId="0" xfId="57" applyNumberFormat="1" applyProtection="1">
      <alignment/>
      <protection hidden="1"/>
    </xf>
    <xf numFmtId="0" fontId="54" fillId="0" borderId="0" xfId="57" applyAlignment="1" applyProtection="1">
      <alignment/>
      <protection hidden="1"/>
    </xf>
    <xf numFmtId="0" fontId="2" fillId="39" borderId="10" xfId="0" applyFont="1" applyFill="1" applyBorder="1" applyAlignment="1" applyProtection="1">
      <alignment horizontal="center" vertical="center" wrapText="1"/>
      <protection locked="0"/>
    </xf>
    <xf numFmtId="0" fontId="4" fillId="39" borderId="10" xfId="0" applyNumberFormat="1" applyFont="1" applyFill="1" applyBorder="1" applyAlignment="1" applyProtection="1">
      <alignment vertical="center" wrapText="1"/>
      <protection locked="0"/>
    </xf>
    <xf numFmtId="0" fontId="4" fillId="39" borderId="10" xfId="0" applyNumberFormat="1" applyFont="1" applyFill="1" applyBorder="1" applyAlignment="1" applyProtection="1">
      <alignment horizontal="left" vertical="center" wrapText="1"/>
      <protection locked="0"/>
    </xf>
    <xf numFmtId="0" fontId="2" fillId="40" borderId="14" xfId="0" applyFont="1" applyFill="1" applyBorder="1" applyAlignment="1" applyProtection="1">
      <alignment horizontal="left" vertical="center" wrapText="1"/>
      <protection locked="0"/>
    </xf>
    <xf numFmtId="0" fontId="2" fillId="40" borderId="15"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75"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2" fillId="40" borderId="10" xfId="0" applyFont="1" applyFill="1" applyBorder="1" applyAlignment="1" applyProtection="1">
      <alignment horizontal="left" vertical="center" wrapText="1"/>
      <protection locked="0"/>
    </xf>
    <xf numFmtId="0" fontId="2" fillId="40" borderId="0" xfId="0" applyFont="1" applyFill="1" applyAlignment="1" applyProtection="1">
      <alignment horizontal="center" vertical="center" wrapText="1"/>
      <protection locked="0"/>
    </xf>
    <xf numFmtId="178" fontId="2" fillId="40" borderId="14" xfId="0" applyNumberFormat="1" applyFont="1" applyFill="1" applyBorder="1" applyAlignment="1" applyProtection="1">
      <alignment horizontal="center" vertical="center" wrapText="1"/>
      <protection locked="0"/>
    </xf>
    <xf numFmtId="178" fontId="2" fillId="40" borderId="15" xfId="0" applyNumberFormat="1" applyFont="1" applyFill="1" applyBorder="1" applyAlignment="1" applyProtection="1">
      <alignment horizontal="center" vertical="center" wrapText="1"/>
      <protection locked="0"/>
    </xf>
    <xf numFmtId="178" fontId="2" fillId="40" borderId="16" xfId="0" applyNumberFormat="1" applyFont="1" applyFill="1" applyBorder="1" applyAlignment="1" applyProtection="1">
      <alignment horizontal="center" vertical="center" wrapText="1"/>
      <protection locked="0"/>
    </xf>
    <xf numFmtId="0" fontId="76" fillId="0" borderId="0" xfId="0" applyFont="1" applyAlignment="1" applyProtection="1">
      <alignment horizontal="center" vertical="center" wrapText="1"/>
      <protection locked="0"/>
    </xf>
    <xf numFmtId="0" fontId="77" fillId="0" borderId="0" xfId="53" applyFont="1" applyAlignment="1" applyProtection="1">
      <alignment horizontal="left" vertical="center" wrapText="1"/>
      <protection locked="0"/>
    </xf>
    <xf numFmtId="178" fontId="2" fillId="40" borderId="10" xfId="0" applyNumberFormat="1" applyFont="1" applyFill="1" applyBorder="1" applyAlignment="1" applyProtection="1">
      <alignment horizontal="center" vertical="center" wrapText="1"/>
      <protection locked="0"/>
    </xf>
    <xf numFmtId="0" fontId="7" fillId="42" borderId="0" xfId="0" applyFont="1" applyFill="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40" borderId="23" xfId="0" applyFont="1" applyFill="1" applyBorder="1" applyAlignment="1" applyProtection="1">
      <alignment horizontal="center" vertical="center" wrapText="1"/>
      <protection locked="0"/>
    </xf>
    <xf numFmtId="0" fontId="2" fillId="40" borderId="0" xfId="0" applyFont="1" applyFill="1" applyAlignment="1" applyProtection="1">
      <alignment horizontal="left" vertical="center" wrapText="1"/>
      <protection locked="0"/>
    </xf>
    <xf numFmtId="0" fontId="6" fillId="33" borderId="0" xfId="0" applyFont="1" applyFill="1" applyAlignment="1" applyProtection="1">
      <alignment horizontal="center" vertical="center" wrapText="1"/>
      <protection locked="0"/>
    </xf>
    <xf numFmtId="0" fontId="2" fillId="36" borderId="10" xfId="0" applyFont="1" applyFill="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4" fillId="0" borderId="0" xfId="0" applyFont="1" applyFill="1" applyAlignment="1" applyProtection="1">
      <alignment horizontal="justify" vertical="center" wrapText="1"/>
      <protection locked="0"/>
    </xf>
    <xf numFmtId="0" fontId="7" fillId="42" borderId="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center" vertical="center" wrapText="1"/>
      <protection locked="0"/>
    </xf>
    <xf numFmtId="0" fontId="54" fillId="0" borderId="0" xfId="57" applyAlignment="1" applyProtection="1">
      <alignment horizontal="center"/>
      <protection hidden="1"/>
    </xf>
    <xf numFmtId="0" fontId="78" fillId="39" borderId="0" xfId="57" applyFont="1" applyFill="1" applyAlignment="1" applyProtection="1">
      <alignment horizontal="center"/>
      <protection hidden="1"/>
    </xf>
    <xf numFmtId="0" fontId="71" fillId="15" borderId="0" xfId="57" applyFont="1" applyFill="1" applyAlignment="1" applyProtection="1">
      <alignment horizontal="center"/>
      <protection hidden="1"/>
    </xf>
    <xf numFmtId="0" fontId="54" fillId="0" borderId="10" xfId="57" applyBorder="1" applyAlignment="1" applyProtection="1">
      <alignment horizontal="center"/>
      <protection hidden="1"/>
    </xf>
    <xf numFmtId="0" fontId="78" fillId="39" borderId="10" xfId="57" applyFont="1" applyFill="1" applyBorder="1" applyAlignment="1" applyProtection="1">
      <alignment horizontal="center"/>
      <protection hidden="1"/>
    </xf>
    <xf numFmtId="0" fontId="71" fillId="15" borderId="10" xfId="57" applyFont="1" applyFill="1" applyBorder="1" applyAlignment="1" applyProtection="1">
      <alignment horizontal="center"/>
      <protection hidden="1"/>
    </xf>
    <xf numFmtId="0" fontId="78" fillId="39" borderId="22" xfId="57" applyFont="1" applyFill="1" applyBorder="1" applyAlignment="1" applyProtection="1">
      <alignment horizontal="center"/>
      <protection hidden="1"/>
    </xf>
    <xf numFmtId="0" fontId="0" fillId="0" borderId="0" xfId="0"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3" fillId="40"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3" fillId="34" borderId="0" xfId="0" applyNumberFormat="1" applyFont="1" applyFill="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3" fillId="36" borderId="0" xfId="0" applyNumberFormat="1" applyFont="1" applyFill="1" applyAlignment="1" applyProtection="1">
      <alignment horizontal="center" vertical="center" wrapText="1"/>
      <protection hidden="1"/>
    </xf>
    <xf numFmtId="0" fontId="3" fillId="35"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33" borderId="0" xfId="0" applyNumberFormat="1" applyFont="1" applyFill="1" applyAlignment="1" applyProtection="1">
      <alignment horizontal="center" vertical="center" wrapText="1"/>
      <protection hidden="1"/>
    </xf>
    <xf numFmtId="0" fontId="0" fillId="0" borderId="0" xfId="0" applyAlignment="1" applyProtection="1">
      <alignment horizont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center" vertical="center" wrapText="1"/>
      <protection hidden="1"/>
    </xf>
    <xf numFmtId="0" fontId="79" fillId="0" borderId="0" xfId="53" applyFont="1" applyAlignment="1" applyProtection="1">
      <alignment horizontal="center" vertical="center" wrapText="1"/>
      <protection/>
    </xf>
    <xf numFmtId="0" fontId="16" fillId="0" borderId="0" xfId="0" applyFont="1" applyAlignment="1" applyProtection="1">
      <alignment horizontal="left" vertical="top" wrapText="1"/>
      <protection hidden="1"/>
    </xf>
    <xf numFmtId="0" fontId="16" fillId="0" borderId="0" xfId="0" applyFont="1" applyAlignment="1" applyProtection="1">
      <alignment horizontal="justify" vertical="justify" wrapText="1"/>
      <protection hidden="1"/>
    </xf>
    <xf numFmtId="0" fontId="6" fillId="0" borderId="0" xfId="0" applyFont="1" applyAlignment="1" applyProtection="1" quotePrefix="1">
      <alignment horizontal="center" vertical="center" wrapText="1"/>
      <protection hidden="1"/>
    </xf>
    <xf numFmtId="0" fontId="6" fillId="0" borderId="0" xfId="0" applyFont="1" applyAlignment="1" applyProtection="1">
      <alignment horizontal="left" vertical="center" wrapText="1"/>
      <protection hidden="1"/>
    </xf>
    <xf numFmtId="178" fontId="16" fillId="0" borderId="0" xfId="0" applyNumberFormat="1" applyFont="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79" fillId="0" borderId="0" xfId="53" applyFont="1" applyBorder="1" applyAlignment="1" applyProtection="1">
      <alignment horizontal="center" vertical="center" wrapText="1"/>
      <protection/>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178" fontId="2" fillId="0" borderId="15" xfId="0" applyNumberFormat="1" applyFont="1" applyBorder="1" applyAlignment="1" applyProtection="1">
      <alignment horizontal="center" vertical="center" wrapText="1"/>
      <protection hidden="1"/>
    </xf>
    <xf numFmtId="178" fontId="2" fillId="0" borderId="16" xfId="0" applyNumberFormat="1"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0" xfId="0" applyFont="1" applyBorder="1" applyAlignment="1" applyProtection="1">
      <alignment horizontal="left" vertical="center" wrapText="1"/>
      <protection hidden="1"/>
    </xf>
    <xf numFmtId="178" fontId="2" fillId="0" borderId="15" xfId="0" applyNumberFormat="1" applyFont="1" applyBorder="1" applyAlignment="1" applyProtection="1">
      <alignment horizontal="right" vertical="center" wrapText="1"/>
      <protection hidden="1"/>
    </xf>
    <xf numFmtId="0" fontId="13" fillId="0" borderId="10"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178" fontId="13" fillId="0" borderId="17" xfId="0" applyNumberFormat="1" applyFont="1" applyBorder="1" applyAlignment="1" applyProtection="1">
      <alignment horizontal="left" vertical="center" wrapText="1"/>
      <protection hidden="1"/>
    </xf>
    <xf numFmtId="178" fontId="13" fillId="0" borderId="25"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justify" vertical="center" wrapText="1"/>
      <protection hidden="1"/>
    </xf>
    <xf numFmtId="0" fontId="13" fillId="0" borderId="0" xfId="0" applyFont="1" applyBorder="1" applyAlignment="1" applyProtection="1">
      <alignment horizontal="center" vertical="center" wrapText="1"/>
      <protection hidden="1"/>
    </xf>
    <xf numFmtId="0" fontId="13" fillId="0" borderId="17" xfId="0" applyFont="1" applyBorder="1" applyAlignment="1" applyProtection="1">
      <alignment horizontal="left" vertical="center" wrapText="1"/>
      <protection hidden="1"/>
    </xf>
    <xf numFmtId="0" fontId="13" fillId="0" borderId="25"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24" xfId="0" applyFont="1" applyBorder="1" applyAlignment="1" applyProtection="1">
      <alignment horizontal="left" vertical="center" wrapText="1"/>
      <protection hidden="1"/>
    </xf>
    <xf numFmtId="0" fontId="13" fillId="0" borderId="10" xfId="0" applyFont="1" applyBorder="1" applyAlignment="1" applyProtection="1">
      <alignment horizontal="justify" vertical="center" wrapText="1"/>
      <protection hidden="1"/>
    </xf>
    <xf numFmtId="0" fontId="12" fillId="0" borderId="0" xfId="0" applyFont="1" applyBorder="1" applyAlignment="1" applyProtection="1">
      <alignment horizontal="center" vertical="center" wrapText="1"/>
      <protection hidden="1"/>
    </xf>
    <xf numFmtId="0" fontId="13" fillId="0" borderId="15" xfId="0" applyFont="1" applyBorder="1" applyAlignment="1" applyProtection="1">
      <alignment horizontal="left" vertical="center" wrapText="1"/>
      <protection hidden="1"/>
    </xf>
    <xf numFmtId="0" fontId="13" fillId="0" borderId="16" xfId="0" applyFont="1" applyBorder="1" applyAlignment="1" applyProtection="1">
      <alignment horizontal="left" vertical="center" wrapText="1"/>
      <protection hidden="1"/>
    </xf>
    <xf numFmtId="0" fontId="18" fillId="0" borderId="0" xfId="0" applyFont="1" applyAlignment="1" applyProtection="1">
      <alignment horizontal="center"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11</xdr:row>
      <xdr:rowOff>9525</xdr:rowOff>
    </xdr:from>
    <xdr:to>
      <xdr:col>11</xdr:col>
      <xdr:colOff>38100</xdr:colOff>
      <xdr:row>14</xdr:row>
      <xdr:rowOff>180975</xdr:rowOff>
    </xdr:to>
    <xdr:pic>
      <xdr:nvPicPr>
        <xdr:cNvPr id="1" name="Picture 3" descr="title.jpg"/>
        <xdr:cNvPicPr preferRelativeResize="1">
          <a:picLocks noChangeAspect="1"/>
        </xdr:cNvPicPr>
      </xdr:nvPicPr>
      <xdr:blipFill>
        <a:blip r:embed="rId1"/>
        <a:stretch>
          <a:fillRect/>
        </a:stretch>
      </xdr:blipFill>
      <xdr:spPr>
        <a:xfrm>
          <a:off x="4962525" y="2505075"/>
          <a:ext cx="1133475" cy="781050"/>
        </a:xfrm>
        <a:prstGeom prst="rect">
          <a:avLst/>
        </a:prstGeom>
        <a:noFill/>
        <a:ln w="9525" cmpd="sng">
          <a:noFill/>
        </a:ln>
      </xdr:spPr>
    </xdr:pic>
    <xdr:clientData/>
  </xdr:twoCellAnchor>
  <xdr:twoCellAnchor editAs="oneCell">
    <xdr:from>
      <xdr:col>10</xdr:col>
      <xdr:colOff>409575</xdr:colOff>
      <xdr:row>11</xdr:row>
      <xdr:rowOff>28575</xdr:rowOff>
    </xdr:from>
    <xdr:to>
      <xdr:col>15</xdr:col>
      <xdr:colOff>600075</xdr:colOff>
      <xdr:row>14</xdr:row>
      <xdr:rowOff>180975</xdr:rowOff>
    </xdr:to>
    <xdr:pic>
      <xdr:nvPicPr>
        <xdr:cNvPr id="2" name="Picture 4" descr="main1.jpg"/>
        <xdr:cNvPicPr preferRelativeResize="1">
          <a:picLocks noChangeAspect="1"/>
        </xdr:cNvPicPr>
      </xdr:nvPicPr>
      <xdr:blipFill>
        <a:blip r:embed="rId2"/>
        <a:stretch>
          <a:fillRect/>
        </a:stretch>
      </xdr:blipFill>
      <xdr:spPr>
        <a:xfrm>
          <a:off x="5857875" y="2524125"/>
          <a:ext cx="3238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0"/>
  <sheetViews>
    <sheetView showGridLines="0" tabSelected="1" zoomScaleSheetLayoutView="100" zoomScalePageLayoutView="0" workbookViewId="0" topLeftCell="A1">
      <selection activeCell="A1" sqref="A1:P1"/>
    </sheetView>
  </sheetViews>
  <sheetFormatPr defaultColWidth="9.140625" defaultRowHeight="12.75"/>
  <cols>
    <col min="1" max="1" width="39.28125" style="76" customWidth="1"/>
    <col min="2" max="2" width="5.00390625" style="76" customWidth="1"/>
    <col min="3" max="3" width="4.00390625" style="76" customWidth="1"/>
    <col min="4" max="8" width="5.00390625" style="76" customWidth="1"/>
    <col min="9" max="9" width="2.140625" style="76" customWidth="1"/>
    <col min="10" max="10" width="6.28125" style="76" customWidth="1"/>
    <col min="11" max="16384" width="9.140625" style="76" customWidth="1"/>
  </cols>
  <sheetData>
    <row r="1" spans="1:16" ht="25.5" customHeight="1">
      <c r="A1" s="134" t="s">
        <v>581</v>
      </c>
      <c r="B1" s="134"/>
      <c r="C1" s="134"/>
      <c r="D1" s="134"/>
      <c r="E1" s="134"/>
      <c r="F1" s="134"/>
      <c r="G1" s="134"/>
      <c r="H1" s="134"/>
      <c r="I1" s="134"/>
      <c r="J1" s="134"/>
      <c r="K1" s="134"/>
      <c r="L1" s="134"/>
      <c r="M1" s="134"/>
      <c r="N1" s="134"/>
      <c r="O1" s="134"/>
      <c r="P1" s="134"/>
    </row>
    <row r="2" spans="1:16" ht="20.25" customHeight="1">
      <c r="A2" s="138" t="s">
        <v>0</v>
      </c>
      <c r="B2" s="138"/>
      <c r="C2" s="138"/>
      <c r="D2" s="138"/>
      <c r="E2" s="138"/>
      <c r="F2" s="138"/>
      <c r="G2" s="138"/>
      <c r="H2" s="138"/>
      <c r="J2" s="130" t="s">
        <v>293</v>
      </c>
      <c r="K2" s="130"/>
      <c r="L2" s="130"/>
      <c r="M2" s="130"/>
      <c r="N2" s="130"/>
      <c r="O2" s="130"/>
      <c r="P2" s="130"/>
    </row>
    <row r="3" spans="1:16" ht="18.75" customHeight="1">
      <c r="A3" s="77" t="s">
        <v>1</v>
      </c>
      <c r="B3" s="139">
        <v>1</v>
      </c>
      <c r="C3" s="140"/>
      <c r="D3" s="118" t="s">
        <v>457</v>
      </c>
      <c r="E3" s="118"/>
      <c r="F3" s="118"/>
      <c r="G3" s="118"/>
      <c r="H3" s="119"/>
      <c r="J3" s="136" t="s">
        <v>292</v>
      </c>
      <c r="K3" s="136"/>
      <c r="L3" s="136"/>
      <c r="M3" s="136"/>
      <c r="N3" s="136"/>
      <c r="O3" s="136"/>
      <c r="P3" s="136"/>
    </row>
    <row r="4" spans="1:10" ht="16.5" customHeight="1">
      <c r="A4" s="77" t="s">
        <v>576</v>
      </c>
      <c r="B4" s="117" t="s">
        <v>75</v>
      </c>
      <c r="C4" s="118"/>
      <c r="D4" s="118"/>
      <c r="E4" s="118"/>
      <c r="F4" s="118"/>
      <c r="G4" s="118"/>
      <c r="H4" s="119"/>
      <c r="J4" s="76" t="b">
        <v>1</v>
      </c>
    </row>
    <row r="5" spans="1:10" ht="16.5" customHeight="1">
      <c r="A5" s="77" t="s">
        <v>3</v>
      </c>
      <c r="B5" s="122" t="s">
        <v>462</v>
      </c>
      <c r="C5" s="122"/>
      <c r="D5" s="122"/>
      <c r="E5" s="122"/>
      <c r="F5" s="122"/>
      <c r="G5" s="122"/>
      <c r="H5" s="122"/>
      <c r="J5" s="76" t="b">
        <v>1</v>
      </c>
    </row>
    <row r="6" spans="1:10" ht="16.5" customHeight="1">
      <c r="A6" s="77" t="s">
        <v>143</v>
      </c>
      <c r="B6" s="122" t="s">
        <v>458</v>
      </c>
      <c r="C6" s="122"/>
      <c r="D6" s="122"/>
      <c r="E6" s="122"/>
      <c r="F6" s="122"/>
      <c r="G6" s="122"/>
      <c r="H6" s="122"/>
      <c r="J6" s="76" t="b">
        <v>1</v>
      </c>
    </row>
    <row r="7" spans="1:10" ht="16.5" customHeight="1">
      <c r="A7" s="77" t="s">
        <v>144</v>
      </c>
      <c r="B7" s="78">
        <v>7</v>
      </c>
      <c r="C7" s="78"/>
      <c r="D7" s="78"/>
      <c r="E7" s="78"/>
      <c r="F7" s="78"/>
      <c r="G7" s="78"/>
      <c r="H7" s="78"/>
      <c r="J7" s="76" t="b">
        <v>1</v>
      </c>
    </row>
    <row r="8" spans="1:10" ht="16.5" customHeight="1">
      <c r="A8" s="77" t="s">
        <v>14</v>
      </c>
      <c r="B8" s="78">
        <v>17</v>
      </c>
      <c r="C8" s="78"/>
      <c r="D8" s="78"/>
      <c r="E8" s="78"/>
      <c r="F8" s="78"/>
      <c r="G8" s="78"/>
      <c r="H8" s="78"/>
      <c r="J8" s="76" t="b">
        <v>1</v>
      </c>
    </row>
    <row r="9" spans="1:10" ht="16.5" customHeight="1">
      <c r="A9" s="77" t="s">
        <v>15</v>
      </c>
      <c r="B9" s="78">
        <v>29</v>
      </c>
      <c r="C9" s="78"/>
      <c r="D9" s="78"/>
      <c r="E9" s="78"/>
      <c r="F9" s="78"/>
      <c r="G9" s="78"/>
      <c r="H9" s="78"/>
      <c r="J9" s="76" t="b">
        <v>1</v>
      </c>
    </row>
    <row r="10" spans="1:10" ht="16.5" customHeight="1">
      <c r="A10" s="135" t="s">
        <v>6</v>
      </c>
      <c r="B10" s="122" t="s">
        <v>459</v>
      </c>
      <c r="C10" s="122"/>
      <c r="D10" s="122"/>
      <c r="E10" s="122"/>
      <c r="F10" s="122"/>
      <c r="G10" s="122"/>
      <c r="H10" s="122"/>
      <c r="J10" s="76" t="b">
        <v>1</v>
      </c>
    </row>
    <row r="11" spans="1:10" ht="16.5" customHeight="1">
      <c r="A11" s="135"/>
      <c r="B11" s="122" t="s">
        <v>460</v>
      </c>
      <c r="C11" s="122"/>
      <c r="D11" s="122"/>
      <c r="E11" s="122"/>
      <c r="F11" s="122"/>
      <c r="G11" s="122"/>
      <c r="H11" s="122"/>
      <c r="J11" s="76" t="b">
        <v>1</v>
      </c>
    </row>
    <row r="12" spans="1:16" ht="19.5" customHeight="1">
      <c r="A12" s="135"/>
      <c r="B12" s="122" t="s">
        <v>403</v>
      </c>
      <c r="C12" s="122"/>
      <c r="D12" s="122"/>
      <c r="E12" s="122"/>
      <c r="F12" s="122"/>
      <c r="G12" s="122"/>
      <c r="H12" s="122"/>
      <c r="J12" s="137">
        <f>IF(K!R27="","",K!R27)</f>
      </c>
      <c r="K12" s="137"/>
      <c r="L12" s="137"/>
      <c r="M12" s="137"/>
      <c r="N12" s="137"/>
      <c r="O12" s="137"/>
      <c r="P12" s="137"/>
    </row>
    <row r="13" spans="1:16" ht="19.5" customHeight="1">
      <c r="A13" s="135"/>
      <c r="B13" s="117" t="s">
        <v>328</v>
      </c>
      <c r="C13" s="118"/>
      <c r="D13" s="119"/>
      <c r="E13" s="117">
        <v>500072</v>
      </c>
      <c r="F13" s="118"/>
      <c r="G13" s="118"/>
      <c r="H13" s="119"/>
      <c r="J13" s="137"/>
      <c r="K13" s="137"/>
      <c r="L13" s="137"/>
      <c r="M13" s="137"/>
      <c r="N13" s="137"/>
      <c r="O13" s="137"/>
      <c r="P13" s="137"/>
    </row>
    <row r="14" ht="9" customHeight="1"/>
    <row r="15" spans="1:8" ht="15" customHeight="1">
      <c r="A15" s="130" t="s">
        <v>7</v>
      </c>
      <c r="B15" s="130"/>
      <c r="C15" s="130"/>
      <c r="D15" s="130"/>
      <c r="E15" s="130"/>
      <c r="F15" s="130"/>
      <c r="G15" s="130"/>
      <c r="H15" s="130"/>
    </row>
    <row r="16" spans="1:16" ht="16.5" customHeight="1">
      <c r="A16" s="77" t="s">
        <v>8</v>
      </c>
      <c r="B16" s="79">
        <v>1</v>
      </c>
      <c r="C16" s="80"/>
      <c r="D16" s="117" t="s">
        <v>461</v>
      </c>
      <c r="E16" s="118"/>
      <c r="F16" s="118"/>
      <c r="G16" s="118"/>
      <c r="H16" s="119"/>
      <c r="J16" s="127" t="s">
        <v>447</v>
      </c>
      <c r="K16" s="127"/>
      <c r="L16" s="127"/>
      <c r="M16" s="127"/>
      <c r="N16" s="127"/>
      <c r="O16" s="127"/>
      <c r="P16" s="127"/>
    </row>
    <row r="17" spans="1:16" ht="16.5" customHeight="1">
      <c r="A17" s="77" t="s">
        <v>145</v>
      </c>
      <c r="B17" s="81">
        <v>8</v>
      </c>
      <c r="C17" s="81"/>
      <c r="D17" s="81"/>
      <c r="E17" s="81"/>
      <c r="F17" s="81"/>
      <c r="G17" s="81"/>
      <c r="H17" s="81"/>
      <c r="J17" s="82"/>
      <c r="K17" s="128" t="s">
        <v>448</v>
      </c>
      <c r="L17" s="128"/>
      <c r="M17" s="128"/>
      <c r="N17" s="128"/>
      <c r="O17" s="128"/>
      <c r="P17" s="128"/>
    </row>
    <row r="18" spans="1:16" ht="16.5" customHeight="1">
      <c r="A18" s="77" t="s">
        <v>146</v>
      </c>
      <c r="B18" s="132">
        <v>15</v>
      </c>
      <c r="C18" s="132"/>
      <c r="D18" s="133" t="s">
        <v>149</v>
      </c>
      <c r="E18" s="133"/>
      <c r="F18" s="133"/>
      <c r="G18" s="133"/>
      <c r="H18" s="133"/>
      <c r="J18" s="82"/>
      <c r="K18" s="128" t="s">
        <v>449</v>
      </c>
      <c r="L18" s="128"/>
      <c r="M18" s="128"/>
      <c r="N18" s="128"/>
      <c r="O18" s="128"/>
      <c r="P18" s="128"/>
    </row>
    <row r="19" spans="1:16" ht="16.5" customHeight="1">
      <c r="A19" s="77" t="s">
        <v>13</v>
      </c>
      <c r="B19" s="122" t="s">
        <v>575</v>
      </c>
      <c r="C19" s="122"/>
      <c r="D19" s="122"/>
      <c r="E19" s="122"/>
      <c r="F19" s="122"/>
      <c r="G19" s="122"/>
      <c r="H19" s="122"/>
      <c r="J19" s="82"/>
      <c r="K19" s="128" t="s">
        <v>450</v>
      </c>
      <c r="L19" s="128"/>
      <c r="M19" s="128"/>
      <c r="N19" s="128"/>
      <c r="O19" s="128"/>
      <c r="P19" s="128"/>
    </row>
    <row r="20" spans="1:16" ht="16.5" customHeight="1">
      <c r="A20" s="77" t="s">
        <v>391</v>
      </c>
      <c r="B20" s="81">
        <v>2</v>
      </c>
      <c r="C20" s="81"/>
      <c r="D20" s="81"/>
      <c r="E20" s="81"/>
      <c r="F20" s="81"/>
      <c r="G20" s="81"/>
      <c r="H20" s="81"/>
      <c r="J20" s="82"/>
      <c r="K20" s="128" t="s">
        <v>451</v>
      </c>
      <c r="L20" s="128"/>
      <c r="M20" s="128"/>
      <c r="N20" s="128"/>
      <c r="O20" s="128"/>
      <c r="P20" s="128"/>
    </row>
    <row r="21" spans="1:16" ht="16.5" customHeight="1">
      <c r="A21" s="77" t="s">
        <v>9</v>
      </c>
      <c r="B21" s="122" t="s">
        <v>463</v>
      </c>
      <c r="C21" s="122"/>
      <c r="D21" s="122"/>
      <c r="E21" s="122"/>
      <c r="F21" s="122"/>
      <c r="G21" s="122"/>
      <c r="H21" s="122"/>
      <c r="J21" s="82"/>
      <c r="K21" s="128" t="s">
        <v>452</v>
      </c>
      <c r="L21" s="128"/>
      <c r="M21" s="128"/>
      <c r="N21" s="128"/>
      <c r="O21" s="128"/>
      <c r="P21" s="128"/>
    </row>
    <row r="22" spans="1:16" ht="16.5" customHeight="1">
      <c r="A22" s="77" t="s">
        <v>285</v>
      </c>
      <c r="B22" s="122">
        <v>15462</v>
      </c>
      <c r="C22" s="122"/>
      <c r="D22" s="122"/>
      <c r="E22" s="122"/>
      <c r="F22" s="122"/>
      <c r="G22" s="122"/>
      <c r="H22" s="122"/>
      <c r="J22" s="82"/>
      <c r="K22" s="128" t="s">
        <v>453</v>
      </c>
      <c r="L22" s="128"/>
      <c r="M22" s="128"/>
      <c r="N22" s="128"/>
      <c r="O22" s="128"/>
      <c r="P22" s="128"/>
    </row>
    <row r="23" spans="1:8" ht="16.5" customHeight="1" hidden="1">
      <c r="A23" s="77"/>
      <c r="B23" s="122"/>
      <c r="C23" s="122"/>
      <c r="D23" s="122"/>
      <c r="E23" s="122"/>
      <c r="F23" s="122"/>
      <c r="G23" s="122"/>
      <c r="H23" s="122"/>
    </row>
    <row r="24" spans="1:16" ht="16.5" customHeight="1">
      <c r="A24" s="77" t="s">
        <v>12</v>
      </c>
      <c r="B24" s="131" t="s">
        <v>270</v>
      </c>
      <c r="C24" s="131"/>
      <c r="D24" s="131"/>
      <c r="E24" s="124">
        <v>39995</v>
      </c>
      <c r="F24" s="125"/>
      <c r="G24" s="125"/>
      <c r="H24" s="126"/>
      <c r="J24" s="120" t="s">
        <v>578</v>
      </c>
      <c r="K24" s="120"/>
      <c r="L24" s="120"/>
      <c r="M24" s="120"/>
      <c r="N24" s="120"/>
      <c r="O24" s="120"/>
      <c r="P24" s="120"/>
    </row>
    <row r="25" spans="1:16" ht="16.5" customHeight="1">
      <c r="A25" s="77" t="s">
        <v>147</v>
      </c>
      <c r="B25" s="131" t="s">
        <v>270</v>
      </c>
      <c r="C25" s="131"/>
      <c r="D25" s="131"/>
      <c r="E25" s="129">
        <v>40004</v>
      </c>
      <c r="F25" s="129"/>
      <c r="G25" s="129"/>
      <c r="H25" s="129"/>
      <c r="J25" s="120"/>
      <c r="K25" s="120"/>
      <c r="L25" s="120"/>
      <c r="M25" s="120"/>
      <c r="N25" s="120"/>
      <c r="O25" s="120"/>
      <c r="P25" s="120"/>
    </row>
    <row r="26" spans="1:16" ht="16.5" customHeight="1">
      <c r="A26" s="77" t="s">
        <v>148</v>
      </c>
      <c r="B26" s="131" t="s">
        <v>270</v>
      </c>
      <c r="C26" s="131"/>
      <c r="D26" s="131"/>
      <c r="E26" s="129">
        <v>40047</v>
      </c>
      <c r="F26" s="129"/>
      <c r="G26" s="129"/>
      <c r="H26" s="129"/>
      <c r="J26" s="121" t="s">
        <v>456</v>
      </c>
      <c r="K26" s="121"/>
      <c r="L26" s="121"/>
      <c r="M26" s="121"/>
      <c r="N26" s="121"/>
      <c r="O26" s="121"/>
      <c r="P26" s="121"/>
    </row>
    <row r="27" spans="10:16" ht="9" customHeight="1">
      <c r="J27" s="121"/>
      <c r="K27" s="121"/>
      <c r="L27" s="121"/>
      <c r="M27" s="121"/>
      <c r="N27" s="121"/>
      <c r="O27" s="121"/>
      <c r="P27" s="121"/>
    </row>
    <row r="28" spans="10:16" ht="9" customHeight="1">
      <c r="J28" s="121"/>
      <c r="K28" s="121"/>
      <c r="L28" s="121"/>
      <c r="M28" s="121"/>
      <c r="N28" s="121"/>
      <c r="O28" s="121"/>
      <c r="P28" s="121"/>
    </row>
    <row r="29" spans="1:16" ht="15" customHeight="1">
      <c r="A29" s="130" t="s">
        <v>10</v>
      </c>
      <c r="B29" s="130"/>
      <c r="C29" s="130"/>
      <c r="D29" s="130"/>
      <c r="E29" s="130"/>
      <c r="F29" s="130"/>
      <c r="G29" s="130"/>
      <c r="H29" s="130"/>
      <c r="J29" s="121"/>
      <c r="K29" s="121"/>
      <c r="L29" s="121"/>
      <c r="M29" s="121"/>
      <c r="N29" s="121"/>
      <c r="O29" s="121"/>
      <c r="P29" s="121"/>
    </row>
    <row r="30" spans="1:16" ht="15.75" customHeight="1">
      <c r="A30" s="77" t="s">
        <v>11</v>
      </c>
      <c r="B30" s="79">
        <v>1</v>
      </c>
      <c r="C30" s="80"/>
      <c r="D30" s="118" t="s">
        <v>455</v>
      </c>
      <c r="E30" s="118"/>
      <c r="F30" s="118"/>
      <c r="G30" s="118"/>
      <c r="H30" s="119"/>
      <c r="J30" s="121"/>
      <c r="K30" s="121"/>
      <c r="L30" s="121"/>
      <c r="M30" s="121"/>
      <c r="N30" s="121"/>
      <c r="O30" s="121"/>
      <c r="P30" s="121"/>
    </row>
    <row r="31" spans="1:16" ht="15.75" customHeight="1">
      <c r="A31" s="77" t="s">
        <v>577</v>
      </c>
      <c r="B31" s="123">
        <v>7</v>
      </c>
      <c r="C31" s="123"/>
      <c r="D31" s="123"/>
      <c r="E31" s="123"/>
      <c r="F31" s="123"/>
      <c r="G31" s="123"/>
      <c r="H31" s="123"/>
      <c r="J31" s="121"/>
      <c r="K31" s="121"/>
      <c r="L31" s="121"/>
      <c r="M31" s="121"/>
      <c r="N31" s="121"/>
      <c r="O31" s="121"/>
      <c r="P31" s="121"/>
    </row>
    <row r="32" spans="1:16" ht="15.75" customHeight="1">
      <c r="A32" s="77" t="s">
        <v>289</v>
      </c>
      <c r="B32" s="122" t="s">
        <v>462</v>
      </c>
      <c r="C32" s="122"/>
      <c r="D32" s="122"/>
      <c r="E32" s="122"/>
      <c r="F32" s="122"/>
      <c r="G32" s="122"/>
      <c r="H32" s="122"/>
      <c r="J32" s="121"/>
      <c r="K32" s="121"/>
      <c r="L32" s="121"/>
      <c r="M32" s="121"/>
      <c r="N32" s="121"/>
      <c r="O32" s="121"/>
      <c r="P32" s="121"/>
    </row>
    <row r="33" spans="1:16" ht="15.75" customHeight="1">
      <c r="A33" s="77" t="s">
        <v>290</v>
      </c>
      <c r="B33" s="122" t="s">
        <v>458</v>
      </c>
      <c r="C33" s="122"/>
      <c r="D33" s="122"/>
      <c r="E33" s="122"/>
      <c r="F33" s="122"/>
      <c r="G33" s="122"/>
      <c r="H33" s="122"/>
      <c r="J33" s="121"/>
      <c r="K33" s="121"/>
      <c r="L33" s="121"/>
      <c r="M33" s="121"/>
      <c r="N33" s="121"/>
      <c r="O33" s="121"/>
      <c r="P33" s="121"/>
    </row>
    <row r="34" spans="1:16" ht="15.75" customHeight="1">
      <c r="A34" s="77" t="s">
        <v>291</v>
      </c>
      <c r="B34" s="81">
        <v>7</v>
      </c>
      <c r="C34" s="81"/>
      <c r="D34" s="81"/>
      <c r="E34" s="81"/>
      <c r="F34" s="81"/>
      <c r="G34" s="81"/>
      <c r="H34" s="81"/>
      <c r="J34" s="83"/>
      <c r="K34" s="83"/>
      <c r="L34" s="83"/>
      <c r="M34" s="83"/>
      <c r="N34" s="83"/>
      <c r="O34" s="83"/>
      <c r="P34" s="83"/>
    </row>
    <row r="35" ht="12.75"/>
    <row r="38" ht="46.5" customHeight="1">
      <c r="A38" s="114" t="s">
        <v>579</v>
      </c>
    </row>
    <row r="39" ht="18" customHeight="1">
      <c r="A39" s="115" t="s">
        <v>20</v>
      </c>
    </row>
    <row r="40" ht="18" customHeight="1">
      <c r="A40" s="115" t="s">
        <v>43</v>
      </c>
    </row>
    <row r="41" ht="18" customHeight="1">
      <c r="A41" s="116" t="s">
        <v>45</v>
      </c>
    </row>
    <row r="42" ht="18" customHeight="1">
      <c r="A42" s="116" t="s">
        <v>47</v>
      </c>
    </row>
    <row r="43" ht="18" customHeight="1">
      <c r="A43" s="116" t="s">
        <v>66</v>
      </c>
    </row>
    <row r="44" ht="18" customHeight="1">
      <c r="A44" s="116" t="s">
        <v>68</v>
      </c>
    </row>
    <row r="45" ht="18" customHeight="1">
      <c r="A45" s="116" t="s">
        <v>287</v>
      </c>
    </row>
    <row r="46" ht="18" customHeight="1">
      <c r="A46" s="116" t="s">
        <v>288</v>
      </c>
    </row>
    <row r="47" ht="18" customHeight="1">
      <c r="A47" s="116" t="s">
        <v>92</v>
      </c>
    </row>
    <row r="48" ht="18" customHeight="1">
      <c r="A48" s="116" t="s">
        <v>98</v>
      </c>
    </row>
    <row r="49" ht="18" customHeight="1">
      <c r="A49" s="115" t="s">
        <v>100</v>
      </c>
    </row>
    <row r="50" ht="18" customHeight="1">
      <c r="A50" s="115" t="s">
        <v>102</v>
      </c>
    </row>
  </sheetData>
  <sheetProtection password="B98C" sheet="1"/>
  <mergeCells count="44">
    <mergeCell ref="A1:P1"/>
    <mergeCell ref="B23:H23"/>
    <mergeCell ref="A10:A13"/>
    <mergeCell ref="J2:P2"/>
    <mergeCell ref="J3:P3"/>
    <mergeCell ref="J12:P13"/>
    <mergeCell ref="A2:H2"/>
    <mergeCell ref="B3:C3"/>
    <mergeCell ref="D3:H3"/>
    <mergeCell ref="K21:P21"/>
    <mergeCell ref="B5:H5"/>
    <mergeCell ref="B6:H6"/>
    <mergeCell ref="D18:H18"/>
    <mergeCell ref="B24:D24"/>
    <mergeCell ref="B10:H10"/>
    <mergeCell ref="B25:D25"/>
    <mergeCell ref="B11:H11"/>
    <mergeCell ref="B12:H12"/>
    <mergeCell ref="A15:H15"/>
    <mergeCell ref="B13:D13"/>
    <mergeCell ref="E13:H13"/>
    <mergeCell ref="B26:D26"/>
    <mergeCell ref="D16:H16"/>
    <mergeCell ref="B18:C18"/>
    <mergeCell ref="B21:H21"/>
    <mergeCell ref="E25:H25"/>
    <mergeCell ref="B19:H19"/>
    <mergeCell ref="K18:P18"/>
    <mergeCell ref="K19:P19"/>
    <mergeCell ref="K20:P20"/>
    <mergeCell ref="D30:H30"/>
    <mergeCell ref="E26:H26"/>
    <mergeCell ref="A29:H29"/>
    <mergeCell ref="K22:P22"/>
    <mergeCell ref="B4:H4"/>
    <mergeCell ref="J24:P25"/>
    <mergeCell ref="J26:P33"/>
    <mergeCell ref="B32:H32"/>
    <mergeCell ref="B33:H33"/>
    <mergeCell ref="B22:H22"/>
    <mergeCell ref="B31:H31"/>
    <mergeCell ref="E24:H24"/>
    <mergeCell ref="J16:P16"/>
    <mergeCell ref="K17:P17"/>
  </mergeCells>
  <hyperlinks>
    <hyperlink ref="K17:P17" location="'1'!A1" display="Letter to the D.D.O."/>
    <hyperlink ref="K18:P18" location="'2'!A1" display="Letter to the Higher Authorities"/>
    <hyperlink ref="K19:P19" location="'3'!A1" display="Non-Drawl Certificate"/>
    <hyperlink ref="K20:P20" location="'4'!A1" display="Check List for sending Proposals."/>
    <hyperlink ref="K21:P21" location="'5'!A1" display="Appendix - II"/>
    <hyperlink ref="K22:P22" location="'6'!A1" display="Dependent Certificate."/>
  </hyperlinks>
  <printOptions horizontalCentered="1"/>
  <pageMargins left="0.5" right="0.5" top="0.5" bottom="0.25" header="0.5" footer="0.5"/>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AD566"/>
  <sheetViews>
    <sheetView zoomScalePageLayoutView="0" workbookViewId="0" topLeftCell="A1">
      <selection activeCell="A100" sqref="A100"/>
    </sheetView>
  </sheetViews>
  <sheetFormatPr defaultColWidth="9.140625" defaultRowHeight="12.75"/>
  <cols>
    <col min="1" max="1" width="15.140625" style="93" customWidth="1"/>
    <col min="2" max="2" width="98.421875" style="102" customWidth="1"/>
    <col min="3" max="6" width="9.140625" style="93" customWidth="1"/>
    <col min="7" max="10" width="19.8515625" style="93" customWidth="1"/>
    <col min="11" max="13" width="13.140625" style="93" customWidth="1"/>
    <col min="14" max="26" width="9.140625" style="93" customWidth="1"/>
    <col min="27" max="27" width="0" style="102" hidden="1" customWidth="1"/>
    <col min="28" max="28" width="21.00390625" style="93" hidden="1" customWidth="1"/>
    <col min="29" max="29" width="0" style="93" hidden="1" customWidth="1"/>
    <col min="30" max="30" width="10.8515625" style="93" hidden="1" customWidth="1"/>
    <col min="31" max="44" width="0" style="93" hidden="1" customWidth="1"/>
    <col min="45" max="16384" width="9.140625" style="93" customWidth="1"/>
  </cols>
  <sheetData>
    <row r="1" spans="1:30" s="89" customFormat="1" ht="22.5">
      <c r="A1" s="86">
        <f>MAIN!B22</f>
        <v>15462</v>
      </c>
      <c r="B1" s="87" t="str">
        <f>A70</f>
        <v>(Rupees  Fifteen  Thousand  Four Hundred  and  Sixty Two Only) </v>
      </c>
      <c r="C1" s="88"/>
      <c r="D1" s="88"/>
      <c r="E1" s="88"/>
      <c r="F1" s="88"/>
      <c r="G1" s="88"/>
      <c r="H1" s="88"/>
      <c r="I1" s="88"/>
      <c r="J1" s="88"/>
      <c r="K1" s="88"/>
      <c r="AA1" s="90">
        <v>0</v>
      </c>
      <c r="AB1" s="89" t="s">
        <v>466</v>
      </c>
      <c r="AD1" s="89" t="s">
        <v>467</v>
      </c>
    </row>
    <row r="2" spans="1:30" ht="15" hidden="1">
      <c r="A2" s="91"/>
      <c r="B2" s="92"/>
      <c r="C2" s="91"/>
      <c r="D2" s="91"/>
      <c r="E2" s="91"/>
      <c r="F2" s="91"/>
      <c r="G2" s="91"/>
      <c r="H2" s="91"/>
      <c r="I2" s="91"/>
      <c r="J2" s="91"/>
      <c r="K2" s="91"/>
      <c r="AA2" s="94">
        <v>1</v>
      </c>
      <c r="AB2" s="95" t="s">
        <v>468</v>
      </c>
      <c r="AC2" s="95"/>
      <c r="AD2" s="93" t="s">
        <v>469</v>
      </c>
    </row>
    <row r="3" spans="1:30" ht="15" hidden="1">
      <c r="A3" s="96"/>
      <c r="B3" s="97"/>
      <c r="C3" s="96"/>
      <c r="D3" s="96"/>
      <c r="E3" s="96"/>
      <c r="F3" s="96"/>
      <c r="G3" s="96"/>
      <c r="H3" s="96"/>
      <c r="I3" s="96"/>
      <c r="J3" s="96"/>
      <c r="K3" s="96"/>
      <c r="AA3" s="94">
        <v>2</v>
      </c>
      <c r="AB3" s="95" t="s">
        <v>470</v>
      </c>
      <c r="AC3" s="95" t="s">
        <v>471</v>
      </c>
      <c r="AD3" s="93" t="s">
        <v>472</v>
      </c>
    </row>
    <row r="4" spans="1:30" ht="15" hidden="1">
      <c r="A4" s="96"/>
      <c r="B4" s="97"/>
      <c r="C4" s="96"/>
      <c r="D4" s="96"/>
      <c r="E4" s="96"/>
      <c r="F4" s="96"/>
      <c r="G4" s="96"/>
      <c r="H4" s="96"/>
      <c r="I4" s="96"/>
      <c r="J4" s="98"/>
      <c r="K4" s="96"/>
      <c r="AA4" s="94">
        <v>3</v>
      </c>
      <c r="AB4" s="95" t="s">
        <v>473</v>
      </c>
      <c r="AC4" s="95" t="s">
        <v>474</v>
      </c>
      <c r="AD4" s="93" t="s">
        <v>475</v>
      </c>
    </row>
    <row r="5" spans="1:30" ht="18.75" hidden="1">
      <c r="A5" s="145" t="s">
        <v>476</v>
      </c>
      <c r="B5" s="145"/>
      <c r="C5" s="145"/>
      <c r="D5" s="145"/>
      <c r="E5" s="145"/>
      <c r="F5" s="145"/>
      <c r="G5" s="145"/>
      <c r="H5" s="145"/>
      <c r="I5" s="145"/>
      <c r="J5" s="145"/>
      <c r="K5" s="145"/>
      <c r="AA5" s="94">
        <v>4</v>
      </c>
      <c r="AB5" s="95" t="s">
        <v>477</v>
      </c>
      <c r="AC5" s="95" t="s">
        <v>478</v>
      </c>
      <c r="AD5" s="93" t="s">
        <v>479</v>
      </c>
    </row>
    <row r="6" spans="1:30" ht="15" hidden="1">
      <c r="A6" s="96">
        <f>A1</f>
        <v>15462</v>
      </c>
      <c r="B6" s="99">
        <f>A6/100000</f>
        <v>0.15462</v>
      </c>
      <c r="C6" s="98">
        <f>INT(B6)</f>
        <v>0</v>
      </c>
      <c r="D6" s="96"/>
      <c r="E6" s="96"/>
      <c r="F6" s="96"/>
      <c r="G6" s="96" t="s">
        <v>480</v>
      </c>
      <c r="H6" s="98">
        <f>C6</f>
        <v>0</v>
      </c>
      <c r="I6" s="96" t="str">
        <f>VLOOKUP(H6,$AA$1:$AB$10,2,FALSE)</f>
        <v>Zero</v>
      </c>
      <c r="J6" s="96" t="str">
        <f>CONCATENATE(I6," Lakhs ")</f>
        <v>Zero Lakhs </v>
      </c>
      <c r="K6" s="96"/>
      <c r="AA6" s="94">
        <v>5</v>
      </c>
      <c r="AB6" s="95" t="s">
        <v>481</v>
      </c>
      <c r="AC6" s="95" t="s">
        <v>482</v>
      </c>
      <c r="AD6" s="93" t="s">
        <v>483</v>
      </c>
    </row>
    <row r="7" spans="1:30" ht="15" hidden="1">
      <c r="A7" s="96">
        <f>A6-(C6*100000)</f>
        <v>15462</v>
      </c>
      <c r="B7" s="99">
        <f>A7/10000</f>
        <v>1.5462</v>
      </c>
      <c r="C7" s="98">
        <f>INT(B7)</f>
        <v>1</v>
      </c>
      <c r="D7" s="96"/>
      <c r="E7" s="96"/>
      <c r="F7" s="96"/>
      <c r="G7" s="96" t="s">
        <v>484</v>
      </c>
      <c r="H7" s="98">
        <f>C7</f>
        <v>1</v>
      </c>
      <c r="I7" s="96" t="str">
        <f>VLOOKUP(H7,$AA$1:$AB$10,2,FALSE)</f>
        <v>One</v>
      </c>
      <c r="J7" s="96" t="str">
        <f>IF(AND(I7="Zero"),"",IF(AND(H7=1),VLOOKUP(H8,$AA$1:$AD$10,4,FALSE),VLOOKUP(I7,$AB$1:$AC$10,2,FALSE)))</f>
        <v>Fifteen</v>
      </c>
      <c r="K7" s="96"/>
      <c r="AA7" s="94">
        <v>6</v>
      </c>
      <c r="AB7" s="95" t="s">
        <v>485</v>
      </c>
      <c r="AC7" s="95" t="s">
        <v>486</v>
      </c>
      <c r="AD7" s="93" t="s">
        <v>487</v>
      </c>
    </row>
    <row r="8" spans="1:30" ht="15" hidden="1">
      <c r="A8" s="96">
        <f>A7-(C7*10000)</f>
        <v>5462</v>
      </c>
      <c r="B8" s="99">
        <f>A8/1000</f>
        <v>5.462</v>
      </c>
      <c r="C8" s="98">
        <f>INT(B8)</f>
        <v>5</v>
      </c>
      <c r="D8" s="96"/>
      <c r="E8" s="96"/>
      <c r="F8" s="96"/>
      <c r="G8" s="96" t="s">
        <v>488</v>
      </c>
      <c r="H8" s="98">
        <f>C8</f>
        <v>5</v>
      </c>
      <c r="I8" s="96" t="str">
        <f>VLOOKUP(H8,$AA$1:$AB$10,2,FALSE)</f>
        <v>Five</v>
      </c>
      <c r="J8" s="96" t="str">
        <f>IF(AND(I8="Zero")," Thousand ",IF(AND(H7=1)," Thousand ",CONCATENATE(I8," Thousand ")))</f>
        <v> Thousand </v>
      </c>
      <c r="K8" s="96"/>
      <c r="AA8" s="94">
        <v>7</v>
      </c>
      <c r="AB8" s="95" t="s">
        <v>489</v>
      </c>
      <c r="AC8" s="95" t="s">
        <v>490</v>
      </c>
      <c r="AD8" s="93" t="s">
        <v>491</v>
      </c>
    </row>
    <row r="9" spans="1:30" ht="15" hidden="1">
      <c r="A9" s="96">
        <f>A8-(C8*1000)</f>
        <v>462</v>
      </c>
      <c r="B9" s="99">
        <f>A9/100</f>
        <v>4.62</v>
      </c>
      <c r="C9" s="98">
        <f>INT(B9)</f>
        <v>4</v>
      </c>
      <c r="D9" s="96"/>
      <c r="E9" s="96"/>
      <c r="F9" s="96"/>
      <c r="G9" s="96" t="s">
        <v>492</v>
      </c>
      <c r="H9" s="98">
        <f>C9</f>
        <v>4</v>
      </c>
      <c r="I9" s="96" t="str">
        <f>VLOOKUP(H9,$AA$1:$AB$10,2,FALSE)</f>
        <v>Four</v>
      </c>
      <c r="J9" s="96" t="str">
        <f>IF(I9="Zero","",CONCATENATE(I9," Hundred "))</f>
        <v>Four Hundred </v>
      </c>
      <c r="K9" s="96"/>
      <c r="AA9" s="94">
        <v>8</v>
      </c>
      <c r="AB9" s="95" t="s">
        <v>493</v>
      </c>
      <c r="AC9" s="95" t="s">
        <v>494</v>
      </c>
      <c r="AD9" s="93" t="s">
        <v>495</v>
      </c>
    </row>
    <row r="10" spans="1:30" ht="15" hidden="1">
      <c r="A10" s="96">
        <f>A9-(C9*100)</f>
        <v>62</v>
      </c>
      <c r="B10" s="99">
        <f>A10/10</f>
        <v>6.2</v>
      </c>
      <c r="C10" s="98">
        <f>A10</f>
        <v>62</v>
      </c>
      <c r="D10" s="96"/>
      <c r="E10" s="96"/>
      <c r="F10" s="96"/>
      <c r="G10" s="96" t="s">
        <v>496</v>
      </c>
      <c r="H10" s="98">
        <f>C10</f>
        <v>62</v>
      </c>
      <c r="I10" s="96" t="str">
        <f>VLOOKUP(H10,$AA$1:$AB$101,2,FALSE)</f>
        <v>Sixty Two</v>
      </c>
      <c r="J10" s="96" t="str">
        <f>I10</f>
        <v>Sixty Two</v>
      </c>
      <c r="K10" s="96"/>
      <c r="AA10" s="94">
        <v>9</v>
      </c>
      <c r="AB10" s="95" t="s">
        <v>497</v>
      </c>
      <c r="AC10" s="95" t="s">
        <v>498</v>
      </c>
      <c r="AD10" s="93" t="s">
        <v>499</v>
      </c>
    </row>
    <row r="11" spans="1:29" ht="15" hidden="1">
      <c r="A11" s="96"/>
      <c r="B11" s="99"/>
      <c r="C11" s="98"/>
      <c r="D11" s="96"/>
      <c r="E11" s="96"/>
      <c r="F11" s="96"/>
      <c r="G11" s="144" t="str">
        <f>CONCATENATE("(Rupees ",J6," ",J7," ",J8," ",J9," and  ",J10," Only) ")</f>
        <v>(Rupees Zero Lakhs  Fifteen  Thousand  Four Hundred  and  Sixty Two Only) </v>
      </c>
      <c r="H11" s="144"/>
      <c r="I11" s="144"/>
      <c r="J11" s="144"/>
      <c r="K11" s="96"/>
      <c r="AA11" s="100">
        <v>10</v>
      </c>
      <c r="AB11" s="101" t="s">
        <v>467</v>
      </c>
      <c r="AC11" s="101"/>
    </row>
    <row r="12" spans="1:28" ht="15" hidden="1">
      <c r="A12" s="96"/>
      <c r="B12" s="99"/>
      <c r="C12" s="98"/>
      <c r="D12" s="96"/>
      <c r="E12" s="96"/>
      <c r="F12" s="96"/>
      <c r="G12" s="96"/>
      <c r="H12" s="96"/>
      <c r="I12" s="96"/>
      <c r="J12" s="96"/>
      <c r="K12" s="96"/>
      <c r="AA12" s="102">
        <v>11</v>
      </c>
      <c r="AB12" s="93" t="s">
        <v>469</v>
      </c>
    </row>
    <row r="13" spans="1:28" ht="15" hidden="1">
      <c r="A13" s="96"/>
      <c r="B13" s="99"/>
      <c r="C13" s="98"/>
      <c r="D13" s="96"/>
      <c r="E13" s="96"/>
      <c r="F13" s="96"/>
      <c r="G13" s="96"/>
      <c r="H13" s="96"/>
      <c r="I13" s="96"/>
      <c r="J13" s="96"/>
      <c r="K13" s="96"/>
      <c r="AA13" s="102">
        <v>12</v>
      </c>
      <c r="AB13" s="93" t="s">
        <v>472</v>
      </c>
    </row>
    <row r="14" spans="1:28" ht="15" hidden="1">
      <c r="A14" s="96"/>
      <c r="B14" s="99"/>
      <c r="C14" s="98"/>
      <c r="D14" s="96"/>
      <c r="E14" s="96"/>
      <c r="F14" s="96"/>
      <c r="G14" s="96"/>
      <c r="H14" s="96"/>
      <c r="I14" s="96"/>
      <c r="J14" s="96"/>
      <c r="K14" s="96"/>
      <c r="AA14" s="102">
        <v>13</v>
      </c>
      <c r="AB14" s="93" t="s">
        <v>475</v>
      </c>
    </row>
    <row r="15" spans="1:28" ht="15" hidden="1">
      <c r="A15" s="96"/>
      <c r="B15" s="99"/>
      <c r="C15" s="98"/>
      <c r="D15" s="96"/>
      <c r="E15" s="96"/>
      <c r="F15" s="96"/>
      <c r="G15" s="96"/>
      <c r="H15" s="96"/>
      <c r="I15" s="96"/>
      <c r="J15" s="96"/>
      <c r="K15" s="96"/>
      <c r="AA15" s="102">
        <v>14</v>
      </c>
      <c r="AB15" s="93" t="s">
        <v>479</v>
      </c>
    </row>
    <row r="16" spans="1:28" ht="15" hidden="1">
      <c r="A16" s="96"/>
      <c r="B16" s="99"/>
      <c r="C16" s="98"/>
      <c r="D16" s="96"/>
      <c r="E16" s="96"/>
      <c r="F16" s="96"/>
      <c r="G16" s="96"/>
      <c r="H16" s="103"/>
      <c r="I16" s="103"/>
      <c r="J16" s="103"/>
      <c r="K16" s="103"/>
      <c r="L16" s="104"/>
      <c r="M16" s="104"/>
      <c r="AA16" s="102">
        <v>15</v>
      </c>
      <c r="AB16" s="93" t="s">
        <v>483</v>
      </c>
    </row>
    <row r="17" spans="1:28" ht="15" hidden="1">
      <c r="A17" s="96"/>
      <c r="B17" s="99"/>
      <c r="C17" s="98"/>
      <c r="D17" s="96"/>
      <c r="E17" s="96"/>
      <c r="F17" s="96"/>
      <c r="G17" s="96"/>
      <c r="H17" s="96"/>
      <c r="I17" s="96"/>
      <c r="J17" s="96"/>
      <c r="K17" s="96"/>
      <c r="AA17" s="102">
        <v>16</v>
      </c>
      <c r="AB17" s="93" t="s">
        <v>487</v>
      </c>
    </row>
    <row r="18" spans="1:28" ht="15" hidden="1">
      <c r="A18" s="96"/>
      <c r="B18" s="99"/>
      <c r="C18" s="98"/>
      <c r="D18" s="96"/>
      <c r="E18" s="96"/>
      <c r="F18" s="96"/>
      <c r="G18" s="96"/>
      <c r="H18" s="98"/>
      <c r="I18" s="96"/>
      <c r="J18" s="96"/>
      <c r="K18" s="96"/>
      <c r="AA18" s="102">
        <v>17</v>
      </c>
      <c r="AB18" s="93" t="s">
        <v>491</v>
      </c>
    </row>
    <row r="19" spans="1:28" ht="15" hidden="1">
      <c r="A19" s="96"/>
      <c r="B19" s="99"/>
      <c r="C19" s="98"/>
      <c r="D19" s="96"/>
      <c r="E19" s="96"/>
      <c r="F19" s="96"/>
      <c r="G19" s="96"/>
      <c r="H19" s="98"/>
      <c r="I19" s="96"/>
      <c r="J19" s="96"/>
      <c r="K19" s="96"/>
      <c r="AA19" s="102">
        <v>18</v>
      </c>
      <c r="AB19" s="93" t="s">
        <v>495</v>
      </c>
    </row>
    <row r="20" spans="1:28" ht="15" hidden="1">
      <c r="A20" s="96"/>
      <c r="B20" s="99"/>
      <c r="C20" s="98"/>
      <c r="D20" s="96"/>
      <c r="E20" s="96"/>
      <c r="F20" s="96"/>
      <c r="G20" s="96"/>
      <c r="H20" s="98"/>
      <c r="I20" s="96"/>
      <c r="J20" s="96"/>
      <c r="K20" s="96"/>
      <c r="AA20" s="102">
        <v>19</v>
      </c>
      <c r="AB20" s="93" t="s">
        <v>499</v>
      </c>
    </row>
    <row r="21" spans="1:28" ht="18.75" hidden="1">
      <c r="A21" s="145" t="s">
        <v>500</v>
      </c>
      <c r="B21" s="145"/>
      <c r="C21" s="145"/>
      <c r="D21" s="145"/>
      <c r="E21" s="145"/>
      <c r="F21" s="145"/>
      <c r="G21" s="145"/>
      <c r="H21" s="145"/>
      <c r="I21" s="145"/>
      <c r="J21" s="145"/>
      <c r="K21" s="96"/>
      <c r="AA21" s="102">
        <v>20</v>
      </c>
      <c r="AB21" s="93" t="s">
        <v>471</v>
      </c>
    </row>
    <row r="22" spans="1:28" ht="15" hidden="1">
      <c r="A22" s="96">
        <f>A1</f>
        <v>15462</v>
      </c>
      <c r="B22" s="99">
        <f>A22/10000</f>
        <v>1.5462</v>
      </c>
      <c r="C22" s="98">
        <f>INT(B22)</f>
        <v>1</v>
      </c>
      <c r="D22" s="96"/>
      <c r="E22" s="96"/>
      <c r="F22" s="96"/>
      <c r="G22" s="96" t="s">
        <v>484</v>
      </c>
      <c r="H22" s="98">
        <f>C22</f>
        <v>1</v>
      </c>
      <c r="I22" s="96" t="str">
        <f>VLOOKUP(H22,$AA$1:$AB$10,2,FALSE)</f>
        <v>One</v>
      </c>
      <c r="J22" s="96" t="str">
        <f>IF(AND(I22="Zero"),"",IF(AND(H22=1),VLOOKUP(H23,$AA$1:$AD$10,4,FALSE),VLOOKUP(I22,$AB$1:$AC$10,2,FALSE)))</f>
        <v>Fifteen</v>
      </c>
      <c r="K22" s="96"/>
      <c r="AA22" s="102">
        <v>21</v>
      </c>
      <c r="AB22" s="93" t="s">
        <v>501</v>
      </c>
    </row>
    <row r="23" spans="1:28" ht="15" hidden="1">
      <c r="A23" s="96">
        <f>A22-(C22*10000)</f>
        <v>5462</v>
      </c>
      <c r="B23" s="99">
        <f>A23/1000</f>
        <v>5.462</v>
      </c>
      <c r="C23" s="98">
        <f>INT(B23)</f>
        <v>5</v>
      </c>
      <c r="D23" s="96"/>
      <c r="E23" s="96"/>
      <c r="F23" s="96"/>
      <c r="G23" s="96" t="s">
        <v>488</v>
      </c>
      <c r="H23" s="98">
        <f>C23</f>
        <v>5</v>
      </c>
      <c r="I23" s="96" t="str">
        <f>VLOOKUP(H23,$AA$1:$AB$10,2,FALSE)</f>
        <v>Five</v>
      </c>
      <c r="J23" s="96" t="str">
        <f>IF(AND(I23="Zero")," Thousand ",IF(AND(H22=1)," Thousand ",CONCATENATE(I23," Thousand ")))</f>
        <v> Thousand </v>
      </c>
      <c r="K23" s="96"/>
      <c r="AA23" s="102">
        <v>22</v>
      </c>
      <c r="AB23" s="93" t="s">
        <v>502</v>
      </c>
    </row>
    <row r="24" spans="1:28" ht="15" hidden="1">
      <c r="A24" s="96">
        <f>A23-(C23*1000)</f>
        <v>462</v>
      </c>
      <c r="B24" s="99">
        <f>A24/100</f>
        <v>4.62</v>
      </c>
      <c r="C24" s="98">
        <f>INT(B24)</f>
        <v>4</v>
      </c>
      <c r="D24" s="96"/>
      <c r="E24" s="96"/>
      <c r="F24" s="96"/>
      <c r="G24" s="96" t="s">
        <v>492</v>
      </c>
      <c r="H24" s="98">
        <f>C24</f>
        <v>4</v>
      </c>
      <c r="I24" s="96" t="str">
        <f>VLOOKUP(H24,$AA$1:$AB$10,2,FALSE)</f>
        <v>Four</v>
      </c>
      <c r="J24" s="96" t="str">
        <f>IF(I24="Zero","",CONCATENATE(I24," Hundred "))</f>
        <v>Four Hundred </v>
      </c>
      <c r="K24" s="96"/>
      <c r="AA24" s="102">
        <v>23</v>
      </c>
      <c r="AB24" s="93" t="s">
        <v>503</v>
      </c>
    </row>
    <row r="25" spans="1:28" ht="15" hidden="1">
      <c r="A25" s="96">
        <f>A24-(C24*100)</f>
        <v>62</v>
      </c>
      <c r="B25" s="99">
        <f>A25/10</f>
        <v>6.2</v>
      </c>
      <c r="C25" s="98">
        <f>A25</f>
        <v>62</v>
      </c>
      <c r="D25" s="96"/>
      <c r="E25" s="96"/>
      <c r="F25" s="96"/>
      <c r="G25" s="96" t="s">
        <v>496</v>
      </c>
      <c r="H25" s="98">
        <f>C25</f>
        <v>62</v>
      </c>
      <c r="I25" s="96" t="str">
        <f>VLOOKUP(H25,$AA$1:$AB$101,2,FALSE)</f>
        <v>Sixty Two</v>
      </c>
      <c r="J25" s="96" t="str">
        <f>I25</f>
        <v>Sixty Two</v>
      </c>
      <c r="K25" s="96"/>
      <c r="AA25" s="102">
        <v>24</v>
      </c>
      <c r="AB25" s="93" t="s">
        <v>504</v>
      </c>
    </row>
    <row r="26" spans="1:28" ht="15" hidden="1">
      <c r="A26" s="96"/>
      <c r="B26" s="99"/>
      <c r="C26" s="98"/>
      <c r="D26" s="96"/>
      <c r="E26" s="96"/>
      <c r="F26" s="96"/>
      <c r="G26" s="144" t="str">
        <f>CONCATENATE("(Rupees ",J21," ",J22," ",J23," ",J24," and  ",J25," Only) ")</f>
        <v>(Rupees  Fifteen  Thousand  Four Hundred  and  Sixty Two Only) </v>
      </c>
      <c r="H26" s="144"/>
      <c r="I26" s="144"/>
      <c r="J26" s="144"/>
      <c r="K26" s="96"/>
      <c r="AA26" s="102">
        <v>25</v>
      </c>
      <c r="AB26" s="93" t="s">
        <v>505</v>
      </c>
    </row>
    <row r="27" spans="1:28" ht="15" hidden="1">
      <c r="A27" s="96"/>
      <c r="B27" s="99"/>
      <c r="C27" s="98"/>
      <c r="D27" s="96"/>
      <c r="E27" s="96"/>
      <c r="F27" s="96"/>
      <c r="G27" s="96"/>
      <c r="H27" s="98"/>
      <c r="I27" s="96"/>
      <c r="J27" s="96"/>
      <c r="K27" s="96"/>
      <c r="AA27" s="102">
        <v>26</v>
      </c>
      <c r="AB27" s="93" t="s">
        <v>506</v>
      </c>
    </row>
    <row r="28" spans="1:28" ht="15" hidden="1">
      <c r="A28" s="96"/>
      <c r="B28" s="99"/>
      <c r="C28" s="98"/>
      <c r="D28" s="96"/>
      <c r="E28" s="96"/>
      <c r="F28" s="96"/>
      <c r="G28" s="96"/>
      <c r="H28" s="98"/>
      <c r="I28" s="96"/>
      <c r="J28" s="96"/>
      <c r="K28" s="96"/>
      <c r="AA28" s="102">
        <v>27</v>
      </c>
      <c r="AB28" s="93" t="s">
        <v>507</v>
      </c>
    </row>
    <row r="29" spans="1:28" ht="15" hidden="1">
      <c r="A29" s="96"/>
      <c r="B29" s="99"/>
      <c r="C29" s="98"/>
      <c r="D29" s="96"/>
      <c r="E29" s="96"/>
      <c r="F29" s="96"/>
      <c r="G29" s="144"/>
      <c r="H29" s="144"/>
      <c r="I29" s="144"/>
      <c r="J29" s="144"/>
      <c r="K29" s="96"/>
      <c r="AA29" s="102">
        <v>28</v>
      </c>
      <c r="AB29" s="93" t="s">
        <v>508</v>
      </c>
    </row>
    <row r="30" spans="1:28" ht="15" hidden="1">
      <c r="A30" s="96"/>
      <c r="B30" s="99"/>
      <c r="C30" s="98"/>
      <c r="D30" s="96"/>
      <c r="E30" s="96"/>
      <c r="F30" s="96"/>
      <c r="G30" s="96"/>
      <c r="H30" s="98"/>
      <c r="I30" s="96"/>
      <c r="J30" s="96"/>
      <c r="K30" s="96"/>
      <c r="AA30" s="102">
        <v>29</v>
      </c>
      <c r="AB30" s="93" t="s">
        <v>509</v>
      </c>
    </row>
    <row r="31" spans="1:28" ht="15" hidden="1">
      <c r="A31" s="96"/>
      <c r="B31" s="99"/>
      <c r="C31" s="98"/>
      <c r="D31" s="96"/>
      <c r="E31" s="96"/>
      <c r="F31" s="96"/>
      <c r="G31" s="96"/>
      <c r="H31" s="98"/>
      <c r="I31" s="96"/>
      <c r="J31" s="96"/>
      <c r="K31" s="96"/>
      <c r="AA31" s="102">
        <v>30</v>
      </c>
      <c r="AB31" s="93" t="s">
        <v>474</v>
      </c>
    </row>
    <row r="32" spans="1:28" ht="15" hidden="1">
      <c r="A32" s="96"/>
      <c r="B32" s="99"/>
      <c r="C32" s="98"/>
      <c r="D32" s="96"/>
      <c r="E32" s="96"/>
      <c r="F32" s="96"/>
      <c r="G32" s="105"/>
      <c r="H32" s="105"/>
      <c r="I32" s="105"/>
      <c r="J32" s="105"/>
      <c r="K32" s="96"/>
      <c r="AA32" s="102">
        <v>31</v>
      </c>
      <c r="AB32" s="93" t="s">
        <v>510</v>
      </c>
    </row>
    <row r="33" spans="1:28" ht="15" hidden="1">
      <c r="A33" s="96"/>
      <c r="B33" s="97"/>
      <c r="C33" s="96"/>
      <c r="D33" s="96"/>
      <c r="E33" s="96"/>
      <c r="F33" s="96"/>
      <c r="G33" s="96"/>
      <c r="H33" s="96"/>
      <c r="I33" s="96"/>
      <c r="J33" s="96"/>
      <c r="K33" s="96"/>
      <c r="AA33" s="102">
        <v>32</v>
      </c>
      <c r="AB33" s="93" t="s">
        <v>511</v>
      </c>
    </row>
    <row r="34" spans="1:28" ht="15" hidden="1">
      <c r="A34" s="96"/>
      <c r="B34" s="97"/>
      <c r="C34" s="96"/>
      <c r="D34" s="96"/>
      <c r="E34" s="96"/>
      <c r="F34" s="96"/>
      <c r="G34" s="96"/>
      <c r="H34" s="96"/>
      <c r="I34" s="96"/>
      <c r="J34" s="96"/>
      <c r="K34" s="96"/>
      <c r="AA34" s="102">
        <v>33</v>
      </c>
      <c r="AB34" s="93" t="s">
        <v>512</v>
      </c>
    </row>
    <row r="35" spans="1:28" ht="15" hidden="1">
      <c r="A35" s="96"/>
      <c r="B35" s="97"/>
      <c r="C35" s="96"/>
      <c r="D35" s="96"/>
      <c r="E35" s="96"/>
      <c r="F35" s="96"/>
      <c r="G35" s="96"/>
      <c r="H35" s="96"/>
      <c r="I35" s="96"/>
      <c r="J35" s="96"/>
      <c r="K35" s="96"/>
      <c r="AA35" s="102">
        <v>34</v>
      </c>
      <c r="AB35" s="93" t="s">
        <v>513</v>
      </c>
    </row>
    <row r="36" spans="1:28" ht="15" hidden="1">
      <c r="A36" s="96"/>
      <c r="B36" s="99"/>
      <c r="C36" s="98"/>
      <c r="D36" s="96"/>
      <c r="E36" s="96"/>
      <c r="F36" s="96"/>
      <c r="G36" s="96"/>
      <c r="H36" s="98"/>
      <c r="I36" s="96"/>
      <c r="J36" s="96"/>
      <c r="K36" s="96"/>
      <c r="AA36" s="102">
        <v>35</v>
      </c>
      <c r="AB36" s="93" t="s">
        <v>514</v>
      </c>
    </row>
    <row r="37" spans="1:28" ht="18.75" hidden="1">
      <c r="A37" s="145" t="s">
        <v>515</v>
      </c>
      <c r="B37" s="145"/>
      <c r="C37" s="145"/>
      <c r="D37" s="145"/>
      <c r="E37" s="145"/>
      <c r="F37" s="145"/>
      <c r="G37" s="145"/>
      <c r="H37" s="145"/>
      <c r="I37" s="145"/>
      <c r="J37" s="145"/>
      <c r="K37" s="96"/>
      <c r="AA37" s="102">
        <v>36</v>
      </c>
      <c r="AB37" s="93" t="s">
        <v>516</v>
      </c>
    </row>
    <row r="38" spans="1:28" ht="15" hidden="1">
      <c r="A38" s="96">
        <f>A1</f>
        <v>15462</v>
      </c>
      <c r="B38" s="99">
        <f>A38/1000</f>
        <v>15.462</v>
      </c>
      <c r="C38" s="98">
        <f>INT(B38)</f>
        <v>15</v>
      </c>
      <c r="D38" s="96"/>
      <c r="E38" s="96"/>
      <c r="F38" s="96"/>
      <c r="G38" s="96" t="s">
        <v>488</v>
      </c>
      <c r="H38" s="98">
        <f>C38</f>
        <v>15</v>
      </c>
      <c r="I38" s="96" t="e">
        <f>VLOOKUP(H38,$AA$1:$AB$10,2,FALSE)</f>
        <v>#N/A</v>
      </c>
      <c r="J38" s="96" t="e">
        <f>IF(AND(I38="Zero")," Thousand ",IF(AND(H37=1)," Thousand ",CONCATENATE(I38," Thousand ")))</f>
        <v>#N/A</v>
      </c>
      <c r="K38" s="96"/>
      <c r="AA38" s="102">
        <v>37</v>
      </c>
      <c r="AB38" s="93" t="s">
        <v>517</v>
      </c>
    </row>
    <row r="39" spans="1:28" ht="15" hidden="1">
      <c r="A39" s="96">
        <f>A38-(C38*1000)</f>
        <v>462</v>
      </c>
      <c r="B39" s="99">
        <f>A39/100</f>
        <v>4.62</v>
      </c>
      <c r="C39" s="98">
        <f>INT(B39)</f>
        <v>4</v>
      </c>
      <c r="D39" s="96"/>
      <c r="E39" s="96"/>
      <c r="F39" s="96"/>
      <c r="G39" s="96" t="s">
        <v>492</v>
      </c>
      <c r="H39" s="98">
        <f>C39</f>
        <v>4</v>
      </c>
      <c r="I39" s="96" t="str">
        <f>VLOOKUP(H39,$AA$1:$AB$10,2,FALSE)</f>
        <v>Four</v>
      </c>
      <c r="J39" s="96" t="str">
        <f>IF(I39="Zero","",CONCATENATE(I39," Hundred "))</f>
        <v>Four Hundred </v>
      </c>
      <c r="K39" s="96"/>
      <c r="AA39" s="102">
        <v>38</v>
      </c>
      <c r="AB39" s="93" t="s">
        <v>518</v>
      </c>
    </row>
    <row r="40" spans="1:28" ht="15" hidden="1">
      <c r="A40" s="96">
        <f>A39-(C39*100)</f>
        <v>62</v>
      </c>
      <c r="B40" s="99">
        <f>A40/10</f>
        <v>6.2</v>
      </c>
      <c r="C40" s="98">
        <f>A40</f>
        <v>62</v>
      </c>
      <c r="D40" s="96"/>
      <c r="E40" s="96"/>
      <c r="F40" s="96"/>
      <c r="G40" s="96" t="s">
        <v>496</v>
      </c>
      <c r="H40" s="98">
        <f>C40</f>
        <v>62</v>
      </c>
      <c r="I40" s="96" t="str">
        <f>VLOOKUP(H40,$AA$1:$AB$101,2,FALSE)</f>
        <v>Sixty Two</v>
      </c>
      <c r="J40" s="96" t="str">
        <f>I40</f>
        <v>Sixty Two</v>
      </c>
      <c r="K40" s="96"/>
      <c r="AA40" s="102">
        <v>39</v>
      </c>
      <c r="AB40" s="93" t="s">
        <v>519</v>
      </c>
    </row>
    <row r="41" spans="1:28" ht="15" hidden="1">
      <c r="A41" s="96"/>
      <c r="B41" s="99"/>
      <c r="C41" s="98"/>
      <c r="D41" s="96"/>
      <c r="E41" s="96"/>
      <c r="F41" s="96"/>
      <c r="G41" s="144" t="e">
        <f>CONCATENATE("(Rupees ",J36," ",J37," ",J38," ",J39," and  ",J40," Only) ")</f>
        <v>#N/A</v>
      </c>
      <c r="H41" s="144"/>
      <c r="I41" s="144"/>
      <c r="J41" s="144"/>
      <c r="K41" s="96"/>
      <c r="AA41" s="102">
        <v>40</v>
      </c>
      <c r="AB41" s="93" t="s">
        <v>478</v>
      </c>
    </row>
    <row r="42" spans="1:28" ht="15" hidden="1">
      <c r="A42" s="96"/>
      <c r="B42" s="99"/>
      <c r="C42" s="98"/>
      <c r="D42" s="96"/>
      <c r="E42" s="96"/>
      <c r="F42" s="96"/>
      <c r="G42" s="144"/>
      <c r="H42" s="144"/>
      <c r="I42" s="144"/>
      <c r="J42" s="144"/>
      <c r="K42" s="96"/>
      <c r="AA42" s="102">
        <v>41</v>
      </c>
      <c r="AB42" s="93" t="s">
        <v>520</v>
      </c>
    </row>
    <row r="43" spans="1:28" ht="15" hidden="1">
      <c r="A43" s="96"/>
      <c r="B43" s="97"/>
      <c r="C43" s="96"/>
      <c r="D43" s="96"/>
      <c r="E43" s="96"/>
      <c r="F43" s="96"/>
      <c r="G43" s="96"/>
      <c r="H43" s="96"/>
      <c r="I43" s="96"/>
      <c r="J43" s="96"/>
      <c r="K43" s="96"/>
      <c r="AA43" s="102">
        <v>42</v>
      </c>
      <c r="AB43" s="93" t="s">
        <v>521</v>
      </c>
    </row>
    <row r="44" spans="1:28" ht="15" hidden="1">
      <c r="A44" s="96"/>
      <c r="B44" s="97"/>
      <c r="C44" s="96"/>
      <c r="D44" s="96"/>
      <c r="E44" s="96"/>
      <c r="F44" s="96"/>
      <c r="G44" s="96"/>
      <c r="H44" s="96"/>
      <c r="I44" s="96"/>
      <c r="J44" s="96"/>
      <c r="K44" s="96"/>
      <c r="AA44" s="102">
        <v>43</v>
      </c>
      <c r="AB44" s="93" t="s">
        <v>522</v>
      </c>
    </row>
    <row r="45" spans="1:28" ht="15" hidden="1">
      <c r="A45" s="96"/>
      <c r="B45" s="97"/>
      <c r="C45" s="96"/>
      <c r="D45" s="96"/>
      <c r="E45" s="96"/>
      <c r="F45" s="96"/>
      <c r="G45" s="96"/>
      <c r="H45" s="96"/>
      <c r="I45" s="96"/>
      <c r="J45" s="96"/>
      <c r="K45" s="96"/>
      <c r="AA45" s="102">
        <v>44</v>
      </c>
      <c r="AB45" s="93" t="s">
        <v>523</v>
      </c>
    </row>
    <row r="46" spans="1:28" ht="15" hidden="1">
      <c r="A46" s="96"/>
      <c r="B46" s="97"/>
      <c r="C46" s="96"/>
      <c r="D46" s="96"/>
      <c r="E46" s="96"/>
      <c r="F46" s="96"/>
      <c r="G46" s="96"/>
      <c r="H46" s="96"/>
      <c r="I46" s="96"/>
      <c r="J46" s="96"/>
      <c r="K46" s="96"/>
      <c r="AA46" s="102">
        <v>45</v>
      </c>
      <c r="AB46" s="93" t="s">
        <v>524</v>
      </c>
    </row>
    <row r="47" spans="1:28" ht="15" hidden="1">
      <c r="A47" s="96"/>
      <c r="B47" s="97"/>
      <c r="C47" s="96"/>
      <c r="D47" s="96"/>
      <c r="E47" s="96"/>
      <c r="F47" s="96"/>
      <c r="G47" s="96"/>
      <c r="H47" s="96"/>
      <c r="I47" s="96"/>
      <c r="J47" s="96"/>
      <c r="K47" s="96"/>
      <c r="AA47" s="102">
        <v>46</v>
      </c>
      <c r="AB47" s="93" t="s">
        <v>525</v>
      </c>
    </row>
    <row r="48" spans="1:28" ht="15" hidden="1">
      <c r="A48" s="96"/>
      <c r="B48" s="99"/>
      <c r="C48" s="98"/>
      <c r="D48" s="96"/>
      <c r="E48" s="96"/>
      <c r="F48" s="96"/>
      <c r="G48" s="96"/>
      <c r="H48" s="98"/>
      <c r="I48" s="96"/>
      <c r="J48" s="96"/>
      <c r="K48" s="96"/>
      <c r="AA48" s="102">
        <v>47</v>
      </c>
      <c r="AB48" s="93" t="s">
        <v>526</v>
      </c>
    </row>
    <row r="49" spans="1:28" ht="15" hidden="1">
      <c r="A49" s="96"/>
      <c r="B49" s="99"/>
      <c r="C49" s="98"/>
      <c r="D49" s="96"/>
      <c r="E49" s="96"/>
      <c r="F49" s="96"/>
      <c r="G49" s="96"/>
      <c r="H49" s="98"/>
      <c r="I49" s="96"/>
      <c r="J49" s="96"/>
      <c r="K49" s="96"/>
      <c r="AA49" s="102">
        <v>48</v>
      </c>
      <c r="AB49" s="93" t="s">
        <v>527</v>
      </c>
    </row>
    <row r="50" spans="1:28" ht="18.75" hidden="1">
      <c r="A50" s="145" t="s">
        <v>528</v>
      </c>
      <c r="B50" s="145"/>
      <c r="C50" s="145"/>
      <c r="D50" s="145"/>
      <c r="E50" s="145"/>
      <c r="F50" s="145"/>
      <c r="G50" s="145"/>
      <c r="H50" s="145"/>
      <c r="I50" s="145"/>
      <c r="J50" s="145"/>
      <c r="K50" s="96"/>
      <c r="AA50" s="102">
        <v>49</v>
      </c>
      <c r="AB50" s="93" t="s">
        <v>529</v>
      </c>
    </row>
    <row r="51" spans="1:28" ht="15" hidden="1">
      <c r="A51" s="96">
        <f>A1</f>
        <v>15462</v>
      </c>
      <c r="B51" s="99">
        <f>A51/100</f>
        <v>154.62</v>
      </c>
      <c r="C51" s="98">
        <f>INT(B51)</f>
        <v>154</v>
      </c>
      <c r="D51" s="96"/>
      <c r="E51" s="96"/>
      <c r="F51" s="96"/>
      <c r="G51" s="96" t="s">
        <v>492</v>
      </c>
      <c r="H51" s="98">
        <f>C51</f>
        <v>154</v>
      </c>
      <c r="I51" s="96" t="e">
        <f>VLOOKUP(H51,$AA$1:$AB$10,2,FALSE)</f>
        <v>#N/A</v>
      </c>
      <c r="J51" s="96" t="e">
        <f>IF(I51="Zero","",CONCATENATE(I51," Hundred "))</f>
        <v>#N/A</v>
      </c>
      <c r="K51" s="96"/>
      <c r="AA51" s="102">
        <v>50</v>
      </c>
      <c r="AB51" s="93" t="s">
        <v>482</v>
      </c>
    </row>
    <row r="52" spans="1:28" ht="15" hidden="1">
      <c r="A52" s="96">
        <f>A51-(C51*100)</f>
        <v>62</v>
      </c>
      <c r="B52" s="99">
        <f>A52/10</f>
        <v>6.2</v>
      </c>
      <c r="C52" s="98">
        <f>A52</f>
        <v>62</v>
      </c>
      <c r="D52" s="96"/>
      <c r="E52" s="96"/>
      <c r="F52" s="96"/>
      <c r="G52" s="96" t="s">
        <v>496</v>
      </c>
      <c r="H52" s="98">
        <f>C52</f>
        <v>62</v>
      </c>
      <c r="I52" s="96" t="str">
        <f>VLOOKUP(H52,$AA$1:$AB$101,2,FALSE)</f>
        <v>Sixty Two</v>
      </c>
      <c r="J52" s="96" t="str">
        <f>I52</f>
        <v>Sixty Two</v>
      </c>
      <c r="K52" s="96"/>
      <c r="AA52" s="102">
        <v>51</v>
      </c>
      <c r="AB52" s="93" t="s">
        <v>530</v>
      </c>
    </row>
    <row r="53" spans="1:28" ht="15" hidden="1">
      <c r="A53" s="96"/>
      <c r="B53" s="99"/>
      <c r="C53" s="98"/>
      <c r="D53" s="96"/>
      <c r="E53" s="96"/>
      <c r="F53" s="96"/>
      <c r="G53" s="144" t="e">
        <f>CONCATENATE("(Rupees ",J48," ",J49," ",J50," ",J51," and  ",J52," Only) ")</f>
        <v>#N/A</v>
      </c>
      <c r="H53" s="144"/>
      <c r="I53" s="144"/>
      <c r="J53" s="144"/>
      <c r="K53" s="96"/>
      <c r="AA53" s="102">
        <v>52</v>
      </c>
      <c r="AB53" s="93" t="s">
        <v>531</v>
      </c>
    </row>
    <row r="54" spans="1:28" ht="15" hidden="1">
      <c r="A54" s="96"/>
      <c r="B54" s="97"/>
      <c r="C54" s="96"/>
      <c r="D54" s="96"/>
      <c r="E54" s="96"/>
      <c r="F54" s="96"/>
      <c r="G54" s="96"/>
      <c r="H54" s="96"/>
      <c r="I54" s="96"/>
      <c r="J54" s="96"/>
      <c r="K54" s="96"/>
      <c r="AA54" s="102">
        <v>53</v>
      </c>
      <c r="AB54" s="93" t="s">
        <v>532</v>
      </c>
    </row>
    <row r="55" spans="1:28" ht="15" hidden="1">
      <c r="A55" s="96"/>
      <c r="B55" s="97"/>
      <c r="C55" s="96"/>
      <c r="D55" s="96"/>
      <c r="E55" s="96"/>
      <c r="F55" s="96"/>
      <c r="G55" s="96"/>
      <c r="H55" s="96"/>
      <c r="I55" s="96"/>
      <c r="J55" s="96"/>
      <c r="K55" s="96"/>
      <c r="AA55" s="102">
        <v>54</v>
      </c>
      <c r="AB55" s="93" t="s">
        <v>533</v>
      </c>
    </row>
    <row r="56" spans="1:28" ht="15" hidden="1">
      <c r="A56" s="96"/>
      <c r="B56" s="97"/>
      <c r="C56" s="96"/>
      <c r="D56" s="96"/>
      <c r="E56" s="96"/>
      <c r="F56" s="96"/>
      <c r="G56" s="96"/>
      <c r="H56" s="96"/>
      <c r="I56" s="96"/>
      <c r="J56" s="96"/>
      <c r="K56" s="96"/>
      <c r="AA56" s="102">
        <v>55</v>
      </c>
      <c r="AB56" s="93" t="s">
        <v>534</v>
      </c>
    </row>
    <row r="57" spans="1:28" ht="15" hidden="1">
      <c r="A57" s="96"/>
      <c r="B57" s="97"/>
      <c r="C57" s="96"/>
      <c r="D57" s="96"/>
      <c r="E57" s="96"/>
      <c r="F57" s="96"/>
      <c r="G57" s="96"/>
      <c r="H57" s="96"/>
      <c r="I57" s="96"/>
      <c r="J57" s="96"/>
      <c r="K57" s="96"/>
      <c r="AA57" s="102">
        <v>56</v>
      </c>
      <c r="AB57" s="93" t="s">
        <v>535</v>
      </c>
    </row>
    <row r="58" spans="1:28" ht="15" hidden="1">
      <c r="A58" s="96"/>
      <c r="B58" s="97"/>
      <c r="C58" s="96"/>
      <c r="D58" s="96"/>
      <c r="E58" s="96"/>
      <c r="F58" s="96"/>
      <c r="G58" s="96"/>
      <c r="H58" s="96"/>
      <c r="I58" s="96"/>
      <c r="J58" s="96"/>
      <c r="K58" s="96"/>
      <c r="AA58" s="102">
        <v>57</v>
      </c>
      <c r="AB58" s="93" t="s">
        <v>536</v>
      </c>
    </row>
    <row r="59" spans="1:28" ht="15" hidden="1">
      <c r="A59" s="96"/>
      <c r="B59" s="97"/>
      <c r="C59" s="96"/>
      <c r="D59" s="96"/>
      <c r="E59" s="96"/>
      <c r="F59" s="96"/>
      <c r="G59" s="96"/>
      <c r="H59" s="96"/>
      <c r="I59" s="96"/>
      <c r="J59" s="96"/>
      <c r="K59" s="96"/>
      <c r="AA59" s="102">
        <v>58</v>
      </c>
      <c r="AB59" s="93" t="s">
        <v>537</v>
      </c>
    </row>
    <row r="60" spans="1:28" ht="15" hidden="1">
      <c r="A60" s="96"/>
      <c r="B60" s="99"/>
      <c r="C60" s="98"/>
      <c r="D60" s="96"/>
      <c r="E60" s="96"/>
      <c r="F60" s="96"/>
      <c r="G60" s="96"/>
      <c r="H60" s="98"/>
      <c r="I60" s="96"/>
      <c r="J60" s="96"/>
      <c r="K60" s="96"/>
      <c r="AA60" s="102">
        <v>59</v>
      </c>
      <c r="AB60" s="93" t="s">
        <v>538</v>
      </c>
    </row>
    <row r="61" spans="1:28" ht="15" hidden="1">
      <c r="A61" s="96"/>
      <c r="B61" s="99"/>
      <c r="C61" s="98"/>
      <c r="D61" s="96"/>
      <c r="E61" s="96"/>
      <c r="F61" s="96"/>
      <c r="G61" s="96"/>
      <c r="H61" s="98"/>
      <c r="I61" s="96"/>
      <c r="J61" s="96"/>
      <c r="K61" s="96"/>
      <c r="AA61" s="102">
        <v>60</v>
      </c>
      <c r="AB61" s="93" t="s">
        <v>486</v>
      </c>
    </row>
    <row r="62" spans="1:28" ht="15" hidden="1">
      <c r="A62" s="96"/>
      <c r="B62" s="99"/>
      <c r="C62" s="98"/>
      <c r="D62" s="96"/>
      <c r="E62" s="96"/>
      <c r="F62" s="96"/>
      <c r="G62" s="96"/>
      <c r="H62" s="98"/>
      <c r="I62" s="96"/>
      <c r="J62" s="96"/>
      <c r="K62" s="96"/>
      <c r="AA62" s="102">
        <v>61</v>
      </c>
      <c r="AB62" s="93" t="s">
        <v>539</v>
      </c>
    </row>
    <row r="63" spans="1:28" ht="18.75" hidden="1">
      <c r="A63" s="145" t="s">
        <v>528</v>
      </c>
      <c r="B63" s="145"/>
      <c r="C63" s="145"/>
      <c r="D63" s="145"/>
      <c r="E63" s="145"/>
      <c r="F63" s="145"/>
      <c r="G63" s="145"/>
      <c r="H63" s="145"/>
      <c r="I63" s="145"/>
      <c r="J63" s="145"/>
      <c r="K63" s="96"/>
      <c r="AA63" s="102">
        <v>62</v>
      </c>
      <c r="AB63" s="93" t="s">
        <v>540</v>
      </c>
    </row>
    <row r="64" spans="1:28" ht="15" hidden="1">
      <c r="A64" s="96">
        <f>A1</f>
        <v>15462</v>
      </c>
      <c r="B64" s="99">
        <f>A64/10</f>
        <v>1546.2</v>
      </c>
      <c r="C64" s="98">
        <f>A64</f>
        <v>15462</v>
      </c>
      <c r="D64" s="96"/>
      <c r="E64" s="96"/>
      <c r="F64" s="96"/>
      <c r="G64" s="96" t="s">
        <v>496</v>
      </c>
      <c r="H64" s="98">
        <f>C64</f>
        <v>15462</v>
      </c>
      <c r="I64" s="96" t="e">
        <f>VLOOKUP(H64,$AA$1:$AB$101,2,FALSE)</f>
        <v>#N/A</v>
      </c>
      <c r="J64" s="96" t="e">
        <f>I64</f>
        <v>#N/A</v>
      </c>
      <c r="K64" s="96"/>
      <c r="AA64" s="102">
        <v>63</v>
      </c>
      <c r="AB64" s="93" t="s">
        <v>541</v>
      </c>
    </row>
    <row r="65" spans="1:28" ht="15" hidden="1">
      <c r="A65" s="96"/>
      <c r="B65" s="99"/>
      <c r="C65" s="98"/>
      <c r="D65" s="96"/>
      <c r="E65" s="96"/>
      <c r="F65" s="96"/>
      <c r="G65" s="144" t="e">
        <f>CONCATENATE("(Rupees ",J60," ",J61," ",J62," ",J63," ",J64," Only) ")</f>
        <v>#N/A</v>
      </c>
      <c r="H65" s="144"/>
      <c r="I65" s="144"/>
      <c r="J65" s="144"/>
      <c r="K65" s="96"/>
      <c r="AA65" s="102">
        <v>64</v>
      </c>
      <c r="AB65" s="93" t="s">
        <v>542</v>
      </c>
    </row>
    <row r="66" spans="1:28" ht="15" hidden="1">
      <c r="A66" s="96"/>
      <c r="B66" s="97"/>
      <c r="C66" s="96"/>
      <c r="D66" s="96"/>
      <c r="E66" s="96"/>
      <c r="F66" s="96"/>
      <c r="G66" s="96"/>
      <c r="H66" s="96"/>
      <c r="I66" s="96"/>
      <c r="J66" s="96"/>
      <c r="K66" s="96"/>
      <c r="AA66" s="102">
        <v>65</v>
      </c>
      <c r="AB66" s="93" t="s">
        <v>543</v>
      </c>
    </row>
    <row r="67" spans="1:28" ht="15" hidden="1">
      <c r="A67" s="96"/>
      <c r="B67" s="97"/>
      <c r="C67" s="96"/>
      <c r="D67" s="96"/>
      <c r="E67" s="96"/>
      <c r="F67" s="96"/>
      <c r="G67" s="96"/>
      <c r="H67" s="96"/>
      <c r="I67" s="96"/>
      <c r="J67" s="96"/>
      <c r="K67" s="96"/>
      <c r="AA67" s="102">
        <v>66</v>
      </c>
      <c r="AB67" s="93" t="s">
        <v>544</v>
      </c>
    </row>
    <row r="68" spans="1:28" ht="15" hidden="1">
      <c r="A68" s="96"/>
      <c r="B68" s="97"/>
      <c r="C68" s="96"/>
      <c r="D68" s="96"/>
      <c r="E68" s="96"/>
      <c r="F68" s="96"/>
      <c r="G68" s="96"/>
      <c r="H68" s="96"/>
      <c r="I68" s="96"/>
      <c r="J68" s="96"/>
      <c r="K68" s="96"/>
      <c r="AA68" s="102">
        <v>67</v>
      </c>
      <c r="AB68" s="93" t="s">
        <v>545</v>
      </c>
    </row>
    <row r="69" spans="1:28" ht="15" hidden="1">
      <c r="A69" s="96"/>
      <c r="B69" s="97"/>
      <c r="C69" s="96"/>
      <c r="D69" s="96"/>
      <c r="E69" s="96"/>
      <c r="F69" s="96"/>
      <c r="G69" s="96"/>
      <c r="H69" s="96"/>
      <c r="I69" s="96"/>
      <c r="J69" s="96"/>
      <c r="K69" s="96"/>
      <c r="AA69" s="102">
        <v>68</v>
      </c>
      <c r="AB69" s="93" t="s">
        <v>546</v>
      </c>
    </row>
    <row r="70" spans="1:28" ht="15" hidden="1">
      <c r="A70" s="146" t="str">
        <f>IF(AND(A1&gt;=100000),G11,IF(AND(A1&gt;=10000,A1&lt;=99999),G26,IF(AND(A1&gt;=1000,A1&lt;=9999),G41,IF(AND(A1&gt;=100,A1&lt;=999),G53,G65))))</f>
        <v>(Rupees  Fifteen  Thousand  Four Hundred  and  Sixty Two Only) </v>
      </c>
      <c r="B70" s="146"/>
      <c r="C70" s="146"/>
      <c r="D70" s="146"/>
      <c r="E70" s="146"/>
      <c r="F70" s="146"/>
      <c r="G70" s="146"/>
      <c r="H70" s="146"/>
      <c r="I70" s="146"/>
      <c r="J70" s="146"/>
      <c r="K70" s="96"/>
      <c r="AA70" s="102">
        <v>69</v>
      </c>
      <c r="AB70" s="93" t="s">
        <v>547</v>
      </c>
    </row>
    <row r="71" spans="1:28" ht="15" hidden="1">
      <c r="A71" s="96"/>
      <c r="B71" s="97"/>
      <c r="C71" s="96"/>
      <c r="D71" s="96"/>
      <c r="E71" s="96"/>
      <c r="F71" s="96"/>
      <c r="G71" s="96"/>
      <c r="H71" s="96"/>
      <c r="I71" s="96"/>
      <c r="J71" s="96"/>
      <c r="K71" s="96"/>
      <c r="AA71" s="102">
        <v>70</v>
      </c>
      <c r="AB71" s="93" t="s">
        <v>490</v>
      </c>
    </row>
    <row r="72" spans="1:28" ht="15" hidden="1">
      <c r="A72" s="96"/>
      <c r="B72" s="97"/>
      <c r="C72" s="96"/>
      <c r="D72" s="96"/>
      <c r="E72" s="96"/>
      <c r="F72" s="96"/>
      <c r="G72" s="96"/>
      <c r="H72" s="96"/>
      <c r="I72" s="96"/>
      <c r="J72" s="96"/>
      <c r="K72" s="96"/>
      <c r="AA72" s="102">
        <v>71</v>
      </c>
      <c r="AB72" s="93" t="s">
        <v>548</v>
      </c>
    </row>
    <row r="73" spans="1:28" ht="15" hidden="1">
      <c r="A73" s="96"/>
      <c r="B73" s="97"/>
      <c r="C73" s="96"/>
      <c r="D73" s="96"/>
      <c r="E73" s="96"/>
      <c r="F73" s="96"/>
      <c r="G73" s="96"/>
      <c r="H73" s="96"/>
      <c r="I73" s="96"/>
      <c r="J73" s="96"/>
      <c r="K73" s="96"/>
      <c r="AA73" s="102">
        <v>72</v>
      </c>
      <c r="AB73" s="93" t="s">
        <v>549</v>
      </c>
    </row>
    <row r="74" spans="1:28" ht="15" hidden="1">
      <c r="A74" s="96"/>
      <c r="B74" s="97"/>
      <c r="C74" s="96"/>
      <c r="D74" s="96"/>
      <c r="E74" s="96"/>
      <c r="F74" s="96"/>
      <c r="G74" s="96"/>
      <c r="H74" s="96"/>
      <c r="I74" s="96"/>
      <c r="J74" s="96"/>
      <c r="K74" s="96"/>
      <c r="AA74" s="102">
        <v>73</v>
      </c>
      <c r="AB74" s="93" t="s">
        <v>550</v>
      </c>
    </row>
    <row r="75" spans="1:28" ht="15" hidden="1">
      <c r="A75" s="96"/>
      <c r="B75" s="97"/>
      <c r="C75" s="96"/>
      <c r="D75" s="96"/>
      <c r="E75" s="96"/>
      <c r="F75" s="96"/>
      <c r="G75" s="96"/>
      <c r="H75" s="96"/>
      <c r="I75" s="96"/>
      <c r="J75" s="96"/>
      <c r="K75" s="96"/>
      <c r="AA75" s="102">
        <v>74</v>
      </c>
      <c r="AB75" s="93" t="s">
        <v>551</v>
      </c>
    </row>
    <row r="76" spans="1:28" ht="15" hidden="1">
      <c r="A76" s="96"/>
      <c r="B76" s="97"/>
      <c r="C76" s="96"/>
      <c r="D76" s="96"/>
      <c r="E76" s="96"/>
      <c r="F76" s="96"/>
      <c r="G76" s="96"/>
      <c r="H76" s="96"/>
      <c r="I76" s="96"/>
      <c r="J76" s="96"/>
      <c r="K76" s="96"/>
      <c r="AA76" s="102">
        <v>75</v>
      </c>
      <c r="AB76" s="93" t="s">
        <v>552</v>
      </c>
    </row>
    <row r="77" spans="1:28" ht="15" hidden="1">
      <c r="A77" s="96"/>
      <c r="B77" s="97"/>
      <c r="C77" s="96"/>
      <c r="D77" s="96"/>
      <c r="E77" s="96"/>
      <c r="F77" s="96"/>
      <c r="G77" s="96"/>
      <c r="H77" s="96"/>
      <c r="I77" s="96"/>
      <c r="J77" s="96"/>
      <c r="K77" s="96"/>
      <c r="AA77" s="102">
        <v>76</v>
      </c>
      <c r="AB77" s="93" t="s">
        <v>553</v>
      </c>
    </row>
    <row r="78" spans="1:28" ht="15" hidden="1">
      <c r="A78" s="96"/>
      <c r="B78" s="97"/>
      <c r="C78" s="96"/>
      <c r="D78" s="96"/>
      <c r="E78" s="96"/>
      <c r="F78" s="96"/>
      <c r="G78" s="96"/>
      <c r="H78" s="96"/>
      <c r="I78" s="96"/>
      <c r="J78" s="96"/>
      <c r="K78" s="96"/>
      <c r="AA78" s="102">
        <v>77</v>
      </c>
      <c r="AB78" s="93" t="s">
        <v>554</v>
      </c>
    </row>
    <row r="79" spans="1:28" ht="15" hidden="1">
      <c r="A79" s="96"/>
      <c r="B79" s="97"/>
      <c r="C79" s="96"/>
      <c r="D79" s="96"/>
      <c r="E79" s="96"/>
      <c r="F79" s="96"/>
      <c r="G79" s="96"/>
      <c r="H79" s="96"/>
      <c r="I79" s="96"/>
      <c r="J79" s="96"/>
      <c r="K79" s="96"/>
      <c r="AA79" s="102">
        <v>78</v>
      </c>
      <c r="AB79" s="93" t="s">
        <v>555</v>
      </c>
    </row>
    <row r="80" spans="1:28" ht="15" hidden="1">
      <c r="A80" s="96"/>
      <c r="B80" s="97"/>
      <c r="C80" s="96"/>
      <c r="D80" s="96"/>
      <c r="E80" s="96"/>
      <c r="F80" s="96"/>
      <c r="G80" s="96"/>
      <c r="H80" s="96"/>
      <c r="I80" s="96"/>
      <c r="J80" s="96"/>
      <c r="K80" s="96"/>
      <c r="AA80" s="102">
        <v>79</v>
      </c>
      <c r="AB80" s="93" t="s">
        <v>556</v>
      </c>
    </row>
    <row r="81" spans="1:28" ht="15" hidden="1">
      <c r="A81" s="96"/>
      <c r="B81" s="97"/>
      <c r="C81" s="96"/>
      <c r="D81" s="96"/>
      <c r="E81" s="96"/>
      <c r="F81" s="96"/>
      <c r="G81" s="96"/>
      <c r="H81" s="96"/>
      <c r="I81" s="96"/>
      <c r="J81" s="96"/>
      <c r="K81" s="96"/>
      <c r="AA81" s="102">
        <v>80</v>
      </c>
      <c r="AB81" s="93" t="s">
        <v>494</v>
      </c>
    </row>
    <row r="82" spans="1:28" ht="15" hidden="1">
      <c r="A82" s="96"/>
      <c r="B82" s="97"/>
      <c r="C82" s="96"/>
      <c r="D82" s="96"/>
      <c r="E82" s="96"/>
      <c r="F82" s="96"/>
      <c r="G82" s="96"/>
      <c r="H82" s="96"/>
      <c r="I82" s="96"/>
      <c r="J82" s="96"/>
      <c r="K82" s="96"/>
      <c r="AA82" s="102">
        <v>81</v>
      </c>
      <c r="AB82" s="93" t="s">
        <v>557</v>
      </c>
    </row>
    <row r="83" spans="1:28" ht="15" hidden="1">
      <c r="A83" s="96"/>
      <c r="B83" s="97"/>
      <c r="C83" s="96"/>
      <c r="D83" s="96"/>
      <c r="E83" s="96"/>
      <c r="F83" s="96"/>
      <c r="G83" s="96"/>
      <c r="H83" s="96"/>
      <c r="I83" s="96"/>
      <c r="J83" s="96"/>
      <c r="K83" s="96"/>
      <c r="AA83" s="102">
        <v>82</v>
      </c>
      <c r="AB83" s="93" t="s">
        <v>558</v>
      </c>
    </row>
    <row r="84" spans="1:28" ht="15" hidden="1">
      <c r="A84" s="96"/>
      <c r="B84" s="97"/>
      <c r="C84" s="96"/>
      <c r="D84" s="96"/>
      <c r="E84" s="96"/>
      <c r="F84" s="96"/>
      <c r="G84" s="96"/>
      <c r="H84" s="96"/>
      <c r="I84" s="96"/>
      <c r="J84" s="96"/>
      <c r="K84" s="96"/>
      <c r="AA84" s="102">
        <v>83</v>
      </c>
      <c r="AB84" s="93" t="s">
        <v>559</v>
      </c>
    </row>
    <row r="85" spans="1:28" ht="15" hidden="1">
      <c r="A85" s="96"/>
      <c r="B85" s="97"/>
      <c r="C85" s="96"/>
      <c r="D85" s="96"/>
      <c r="E85" s="96"/>
      <c r="F85" s="96"/>
      <c r="G85" s="96"/>
      <c r="H85" s="96"/>
      <c r="I85" s="96"/>
      <c r="J85" s="96"/>
      <c r="K85" s="96"/>
      <c r="AA85" s="102">
        <v>84</v>
      </c>
      <c r="AB85" s="93" t="s">
        <v>560</v>
      </c>
    </row>
    <row r="86" spans="1:28" ht="15" hidden="1">
      <c r="A86" s="96"/>
      <c r="B86" s="97"/>
      <c r="C86" s="96"/>
      <c r="D86" s="96"/>
      <c r="E86" s="96"/>
      <c r="F86" s="96"/>
      <c r="G86" s="96"/>
      <c r="H86" s="96"/>
      <c r="I86" s="96"/>
      <c r="J86" s="96"/>
      <c r="K86" s="96"/>
      <c r="AA86" s="102">
        <v>85</v>
      </c>
      <c r="AB86" s="93" t="s">
        <v>561</v>
      </c>
    </row>
    <row r="87" spans="1:28" ht="15" hidden="1">
      <c r="A87" s="96"/>
      <c r="B87" s="97"/>
      <c r="C87" s="96"/>
      <c r="D87" s="96"/>
      <c r="E87" s="96"/>
      <c r="F87" s="96"/>
      <c r="G87" s="96"/>
      <c r="H87" s="96"/>
      <c r="I87" s="96"/>
      <c r="J87" s="96"/>
      <c r="K87" s="96"/>
      <c r="AA87" s="102">
        <v>86</v>
      </c>
      <c r="AB87" s="93" t="s">
        <v>562</v>
      </c>
    </row>
    <row r="88" spans="1:28" ht="15" hidden="1">
      <c r="A88" s="96"/>
      <c r="B88" s="97"/>
      <c r="C88" s="96"/>
      <c r="D88" s="96"/>
      <c r="E88" s="96"/>
      <c r="F88" s="96"/>
      <c r="G88" s="96"/>
      <c r="H88" s="96"/>
      <c r="I88" s="96"/>
      <c r="J88" s="96"/>
      <c r="K88" s="96"/>
      <c r="AA88" s="102">
        <v>87</v>
      </c>
      <c r="AB88" s="93" t="s">
        <v>563</v>
      </c>
    </row>
    <row r="89" spans="1:28" ht="15" hidden="1">
      <c r="A89" s="96"/>
      <c r="B89" s="97"/>
      <c r="C89" s="96"/>
      <c r="D89" s="96"/>
      <c r="E89" s="96"/>
      <c r="F89" s="96"/>
      <c r="G89" s="96"/>
      <c r="H89" s="96"/>
      <c r="I89" s="96"/>
      <c r="J89" s="96"/>
      <c r="K89" s="96"/>
      <c r="AA89" s="102">
        <v>88</v>
      </c>
      <c r="AB89" s="93" t="s">
        <v>564</v>
      </c>
    </row>
    <row r="90" spans="1:28" ht="15" hidden="1">
      <c r="A90" s="96"/>
      <c r="B90" s="97"/>
      <c r="C90" s="96"/>
      <c r="D90" s="96"/>
      <c r="E90" s="96"/>
      <c r="F90" s="96"/>
      <c r="G90" s="96"/>
      <c r="H90" s="96"/>
      <c r="I90" s="96"/>
      <c r="J90" s="96"/>
      <c r="K90" s="96"/>
      <c r="AA90" s="102">
        <v>89</v>
      </c>
      <c r="AB90" s="93" t="s">
        <v>565</v>
      </c>
    </row>
    <row r="91" spans="1:28" ht="15" hidden="1">
      <c r="A91" s="96"/>
      <c r="B91" s="97"/>
      <c r="C91" s="96"/>
      <c r="D91" s="96"/>
      <c r="E91" s="96"/>
      <c r="F91" s="96"/>
      <c r="G91" s="96"/>
      <c r="H91" s="96"/>
      <c r="I91" s="96"/>
      <c r="J91" s="96"/>
      <c r="K91" s="96"/>
      <c r="AA91" s="102">
        <v>90</v>
      </c>
      <c r="AB91" s="93" t="s">
        <v>498</v>
      </c>
    </row>
    <row r="92" spans="1:28" ht="15" hidden="1">
      <c r="A92" s="96"/>
      <c r="B92" s="97"/>
      <c r="C92" s="96"/>
      <c r="D92" s="96"/>
      <c r="E92" s="96"/>
      <c r="F92" s="96"/>
      <c r="G92" s="96"/>
      <c r="H92" s="96"/>
      <c r="I92" s="96"/>
      <c r="J92" s="96"/>
      <c r="K92" s="96"/>
      <c r="AA92" s="102">
        <v>91</v>
      </c>
      <c r="AB92" s="93" t="s">
        <v>566</v>
      </c>
    </row>
    <row r="93" spans="1:28" ht="15" hidden="1">
      <c r="A93" s="96"/>
      <c r="B93" s="97"/>
      <c r="C93" s="96"/>
      <c r="D93" s="96"/>
      <c r="E93" s="96"/>
      <c r="F93" s="96"/>
      <c r="G93" s="96"/>
      <c r="H93" s="96"/>
      <c r="I93" s="96"/>
      <c r="J93" s="96"/>
      <c r="K93" s="96"/>
      <c r="AA93" s="102">
        <v>92</v>
      </c>
      <c r="AB93" s="93" t="s">
        <v>567</v>
      </c>
    </row>
    <row r="94" spans="1:28" ht="15" hidden="1">
      <c r="A94" s="96"/>
      <c r="B94" s="97"/>
      <c r="C94" s="96"/>
      <c r="D94" s="96"/>
      <c r="E94" s="96"/>
      <c r="F94" s="96"/>
      <c r="G94" s="96"/>
      <c r="H94" s="96"/>
      <c r="I94" s="96"/>
      <c r="J94" s="96"/>
      <c r="K94" s="96"/>
      <c r="AA94" s="102">
        <v>93</v>
      </c>
      <c r="AB94" s="93" t="s">
        <v>568</v>
      </c>
    </row>
    <row r="95" spans="1:28" ht="15" hidden="1">
      <c r="A95" s="96"/>
      <c r="B95" s="97"/>
      <c r="C95" s="96"/>
      <c r="D95" s="96"/>
      <c r="E95" s="96"/>
      <c r="F95" s="96"/>
      <c r="G95" s="96"/>
      <c r="H95" s="96"/>
      <c r="I95" s="96"/>
      <c r="J95" s="96"/>
      <c r="K95" s="96"/>
      <c r="AA95" s="102">
        <v>94</v>
      </c>
      <c r="AB95" s="93" t="s">
        <v>569</v>
      </c>
    </row>
    <row r="96" spans="1:28" ht="15" hidden="1">
      <c r="A96" s="96"/>
      <c r="B96" s="97"/>
      <c r="C96" s="96"/>
      <c r="D96" s="96"/>
      <c r="E96" s="96"/>
      <c r="F96" s="96"/>
      <c r="G96" s="96"/>
      <c r="H96" s="96"/>
      <c r="I96" s="96"/>
      <c r="J96" s="96"/>
      <c r="K96" s="96"/>
      <c r="AA96" s="102">
        <v>95</v>
      </c>
      <c r="AB96" s="93" t="s">
        <v>570</v>
      </c>
    </row>
    <row r="97" spans="1:28" ht="15" hidden="1">
      <c r="A97" s="96"/>
      <c r="B97" s="97"/>
      <c r="C97" s="96"/>
      <c r="D97" s="96"/>
      <c r="E97" s="96"/>
      <c r="F97" s="96"/>
      <c r="G97" s="96"/>
      <c r="H97" s="96"/>
      <c r="I97" s="96"/>
      <c r="J97" s="96"/>
      <c r="K97" s="96"/>
      <c r="AA97" s="102">
        <v>96</v>
      </c>
      <c r="AB97" s="93" t="s">
        <v>571</v>
      </c>
    </row>
    <row r="98" spans="1:28" ht="15" hidden="1">
      <c r="A98" s="96"/>
      <c r="B98" s="97"/>
      <c r="C98" s="96"/>
      <c r="D98" s="96"/>
      <c r="E98" s="96"/>
      <c r="F98" s="96"/>
      <c r="G98" s="96"/>
      <c r="H98" s="96"/>
      <c r="I98" s="96"/>
      <c r="J98" s="96"/>
      <c r="K98" s="96"/>
      <c r="AA98" s="102">
        <v>97</v>
      </c>
      <c r="AB98" s="93" t="s">
        <v>572</v>
      </c>
    </row>
    <row r="99" spans="1:28" ht="20.25" customHeight="1" hidden="1">
      <c r="A99" s="106"/>
      <c r="B99" s="107"/>
      <c r="C99" s="96"/>
      <c r="D99" s="96"/>
      <c r="E99" s="96"/>
      <c r="F99" s="96"/>
      <c r="G99" s="96"/>
      <c r="H99" s="96"/>
      <c r="I99" s="96"/>
      <c r="J99" s="96"/>
      <c r="K99" s="96"/>
      <c r="AA99" s="102">
        <v>98</v>
      </c>
      <c r="AB99" s="93" t="s">
        <v>573</v>
      </c>
    </row>
    <row r="100" spans="1:28" s="89" customFormat="1" ht="27.75" customHeight="1">
      <c r="A100" s="108">
        <v>45169</v>
      </c>
      <c r="B100" s="109" t="str">
        <f>A166</f>
        <v>(Rupees  Fourty Five Thousand  One Hundred  and  Sixty Nine Only) </v>
      </c>
      <c r="C100" s="110"/>
      <c r="D100" s="110"/>
      <c r="E100" s="110"/>
      <c r="F100" s="110"/>
      <c r="G100" s="110"/>
      <c r="H100" s="110"/>
      <c r="I100" s="110"/>
      <c r="J100" s="110"/>
      <c r="K100" s="110"/>
      <c r="AA100" s="90">
        <v>99</v>
      </c>
      <c r="AB100" s="89" t="s">
        <v>574</v>
      </c>
    </row>
    <row r="101" spans="1:28" ht="18.75" hidden="1">
      <c r="A101" s="147" t="s">
        <v>476</v>
      </c>
      <c r="B101" s="147"/>
      <c r="C101" s="147"/>
      <c r="D101" s="147"/>
      <c r="E101" s="147"/>
      <c r="F101" s="147"/>
      <c r="G101" s="147"/>
      <c r="H101" s="147"/>
      <c r="I101" s="147"/>
      <c r="J101" s="147"/>
      <c r="K101" s="147"/>
      <c r="AA101" s="102">
        <v>100</v>
      </c>
      <c r="AB101" s="93" t="s">
        <v>492</v>
      </c>
    </row>
    <row r="102" spans="1:11" ht="15" hidden="1">
      <c r="A102" s="96">
        <f>A100</f>
        <v>45169</v>
      </c>
      <c r="B102" s="99">
        <f>A102/100000</f>
        <v>0.45169</v>
      </c>
      <c r="C102" s="98">
        <f>INT(B102)</f>
        <v>0</v>
      </c>
      <c r="D102" s="96"/>
      <c r="E102" s="96"/>
      <c r="F102" s="96"/>
      <c r="G102" s="96" t="s">
        <v>480</v>
      </c>
      <c r="H102" s="98">
        <f>C102</f>
        <v>0</v>
      </c>
      <c r="I102" s="96" t="str">
        <f>VLOOKUP(H102,$AA$1:$AB$10,2,FALSE)</f>
        <v>Zero</v>
      </c>
      <c r="J102" s="96" t="str">
        <f>CONCATENATE(I102," Lakhs ")</f>
        <v>Zero Lakhs </v>
      </c>
      <c r="K102" s="96"/>
    </row>
    <row r="103" spans="1:11" ht="15" hidden="1">
      <c r="A103" s="96">
        <f>A102-(C102*100000)</f>
        <v>45169</v>
      </c>
      <c r="B103" s="99">
        <f>A103/10000</f>
        <v>4.5169</v>
      </c>
      <c r="C103" s="98">
        <f>INT(B103)</f>
        <v>4</v>
      </c>
      <c r="D103" s="96"/>
      <c r="E103" s="96"/>
      <c r="F103" s="96"/>
      <c r="G103" s="96" t="s">
        <v>484</v>
      </c>
      <c r="H103" s="98">
        <f>C103</f>
        <v>4</v>
      </c>
      <c r="I103" s="96" t="str">
        <f>VLOOKUP(H103,$AA$1:$AB$10,2,FALSE)</f>
        <v>Four</v>
      </c>
      <c r="J103" s="96" t="str">
        <f>IF(AND(I103="Zero"),"",IF(AND(H103=1),VLOOKUP(H104,$AA$1:$AD$10,4,FALSE),VLOOKUP(I103,$AB$1:$AC$10,2,FALSE)))</f>
        <v>Fourty</v>
      </c>
      <c r="K103" s="96"/>
    </row>
    <row r="104" spans="1:11" ht="15" hidden="1">
      <c r="A104" s="96">
        <f>A103-(C103*10000)</f>
        <v>5169</v>
      </c>
      <c r="B104" s="99">
        <f>A104/1000</f>
        <v>5.169</v>
      </c>
      <c r="C104" s="98">
        <f>INT(B104)</f>
        <v>5</v>
      </c>
      <c r="D104" s="96"/>
      <c r="E104" s="96"/>
      <c r="F104" s="96"/>
      <c r="G104" s="96" t="s">
        <v>488</v>
      </c>
      <c r="H104" s="98">
        <f>C104</f>
        <v>5</v>
      </c>
      <c r="I104" s="96" t="str">
        <f>VLOOKUP(H104,$AA$1:$AB$10,2,FALSE)</f>
        <v>Five</v>
      </c>
      <c r="J104" s="96" t="str">
        <f>IF(AND(I104="Zero")," Thousand ",IF(AND(H103=1)," Thousand ",CONCATENATE(I104," Thousand ")))</f>
        <v>Five Thousand </v>
      </c>
      <c r="K104" s="96"/>
    </row>
    <row r="105" spans="1:11" ht="15" hidden="1">
      <c r="A105" s="96">
        <f>A104-(C104*1000)</f>
        <v>169</v>
      </c>
      <c r="B105" s="99">
        <f>A105/100</f>
        <v>1.69</v>
      </c>
      <c r="C105" s="98">
        <f>INT(B105)</f>
        <v>1</v>
      </c>
      <c r="D105" s="96"/>
      <c r="E105" s="96"/>
      <c r="F105" s="96"/>
      <c r="G105" s="96" t="s">
        <v>492</v>
      </c>
      <c r="H105" s="98">
        <f>C105</f>
        <v>1</v>
      </c>
      <c r="I105" s="96" t="str">
        <f>VLOOKUP(H105,$AA$1:$AB$10,2,FALSE)</f>
        <v>One</v>
      </c>
      <c r="J105" s="96" t="str">
        <f>IF(I105="Zero","",CONCATENATE(I105," Hundred "))</f>
        <v>One Hundred </v>
      </c>
      <c r="K105" s="96"/>
    </row>
    <row r="106" spans="1:11" ht="15" hidden="1">
      <c r="A106" s="96">
        <f>A105-(C105*100)</f>
        <v>69</v>
      </c>
      <c r="B106" s="99">
        <f>A106/10</f>
        <v>6.9</v>
      </c>
      <c r="C106" s="98">
        <f>A106</f>
        <v>69</v>
      </c>
      <c r="D106" s="96"/>
      <c r="E106" s="96"/>
      <c r="F106" s="96"/>
      <c r="G106" s="96" t="s">
        <v>496</v>
      </c>
      <c r="H106" s="98">
        <f>C106</f>
        <v>69</v>
      </c>
      <c r="I106" s="96" t="str">
        <f>VLOOKUP(H106,$AA$1:$AB$101,2,FALSE)</f>
        <v>Sixty Nine</v>
      </c>
      <c r="J106" s="96" t="str">
        <f>I106</f>
        <v>Sixty Nine</v>
      </c>
      <c r="K106" s="96"/>
    </row>
    <row r="107" spans="1:11" ht="15" hidden="1">
      <c r="A107" s="96"/>
      <c r="B107" s="99"/>
      <c r="C107" s="98"/>
      <c r="D107" s="96"/>
      <c r="E107" s="96"/>
      <c r="F107" s="96"/>
      <c r="G107" s="144" t="str">
        <f>CONCATENATE("(Rupees ",J102," ",J103," ",J104," ",J105," and  ",J106," Only) ")</f>
        <v>(Rupees Zero Lakhs  Fourty Five Thousand  One Hundred  and  Sixty Nine Only) </v>
      </c>
      <c r="H107" s="144"/>
      <c r="I107" s="144"/>
      <c r="J107" s="144"/>
      <c r="K107" s="96"/>
    </row>
    <row r="108" spans="1:11" ht="15" hidden="1">
      <c r="A108" s="96"/>
      <c r="B108" s="99"/>
      <c r="C108" s="98"/>
      <c r="D108" s="96"/>
      <c r="E108" s="96"/>
      <c r="F108" s="96"/>
      <c r="G108" s="96"/>
      <c r="H108" s="96"/>
      <c r="I108" s="96"/>
      <c r="J108" s="96"/>
      <c r="K108" s="96"/>
    </row>
    <row r="109" spans="1:11" ht="15" hidden="1">
      <c r="A109" s="96"/>
      <c r="B109" s="99"/>
      <c r="C109" s="98"/>
      <c r="D109" s="96"/>
      <c r="E109" s="96"/>
      <c r="F109" s="96"/>
      <c r="G109" s="96"/>
      <c r="H109" s="96"/>
      <c r="I109" s="96"/>
      <c r="J109" s="96"/>
      <c r="K109" s="96"/>
    </row>
    <row r="110" spans="1:11" ht="15" hidden="1">
      <c r="A110" s="96"/>
      <c r="B110" s="99"/>
      <c r="C110" s="98"/>
      <c r="D110" s="96"/>
      <c r="E110" s="96"/>
      <c r="F110" s="96"/>
      <c r="G110" s="96"/>
      <c r="H110" s="96"/>
      <c r="I110" s="96"/>
      <c r="J110" s="96"/>
      <c r="K110" s="96"/>
    </row>
    <row r="111" spans="1:11" ht="15" hidden="1">
      <c r="A111" s="96"/>
      <c r="B111" s="99"/>
      <c r="C111" s="98"/>
      <c r="D111" s="96"/>
      <c r="E111" s="96"/>
      <c r="F111" s="96"/>
      <c r="G111" s="96"/>
      <c r="H111" s="96"/>
      <c r="I111" s="96"/>
      <c r="J111" s="96"/>
      <c r="K111" s="96"/>
    </row>
    <row r="112" spans="1:11" ht="15" hidden="1">
      <c r="A112" s="96"/>
      <c r="B112" s="99"/>
      <c r="C112" s="98"/>
      <c r="D112" s="96"/>
      <c r="E112" s="96"/>
      <c r="F112" s="96"/>
      <c r="G112" s="96"/>
      <c r="H112" s="103"/>
      <c r="I112" s="103"/>
      <c r="J112" s="103"/>
      <c r="K112" s="103"/>
    </row>
    <row r="113" spans="1:11" ht="15" hidden="1">
      <c r="A113" s="96"/>
      <c r="B113" s="99"/>
      <c r="C113" s="98"/>
      <c r="D113" s="96"/>
      <c r="E113" s="96"/>
      <c r="F113" s="96"/>
      <c r="G113" s="96"/>
      <c r="H113" s="96"/>
      <c r="I113" s="96"/>
      <c r="J113" s="96"/>
      <c r="K113" s="96"/>
    </row>
    <row r="114" spans="1:11" ht="15" hidden="1">
      <c r="A114" s="96"/>
      <c r="B114" s="99"/>
      <c r="C114" s="98"/>
      <c r="D114" s="96"/>
      <c r="E114" s="96"/>
      <c r="F114" s="96"/>
      <c r="G114" s="96"/>
      <c r="H114" s="98"/>
      <c r="I114" s="96"/>
      <c r="J114" s="96"/>
      <c r="K114" s="96"/>
    </row>
    <row r="115" spans="1:11" ht="15" hidden="1">
      <c r="A115" s="96"/>
      <c r="B115" s="99"/>
      <c r="C115" s="98"/>
      <c r="D115" s="96"/>
      <c r="E115" s="96"/>
      <c r="F115" s="96"/>
      <c r="G115" s="96"/>
      <c r="H115" s="98"/>
      <c r="I115" s="96"/>
      <c r="J115" s="96"/>
      <c r="K115" s="96"/>
    </row>
    <row r="116" spans="1:11" ht="15" hidden="1">
      <c r="A116" s="96"/>
      <c r="B116" s="99"/>
      <c r="C116" s="98"/>
      <c r="D116" s="96"/>
      <c r="E116" s="96"/>
      <c r="F116" s="96"/>
      <c r="G116" s="96"/>
      <c r="H116" s="98"/>
      <c r="I116" s="96"/>
      <c r="J116" s="96"/>
      <c r="K116" s="96"/>
    </row>
    <row r="117" spans="1:11" ht="18.75" hidden="1">
      <c r="A117" s="145" t="s">
        <v>500</v>
      </c>
      <c r="B117" s="145"/>
      <c r="C117" s="145"/>
      <c r="D117" s="145"/>
      <c r="E117" s="145"/>
      <c r="F117" s="145"/>
      <c r="G117" s="145"/>
      <c r="H117" s="145"/>
      <c r="I117" s="145"/>
      <c r="J117" s="145"/>
      <c r="K117" s="96"/>
    </row>
    <row r="118" spans="1:11" ht="15" hidden="1">
      <c r="A118" s="96">
        <f>A100</f>
        <v>45169</v>
      </c>
      <c r="B118" s="99">
        <f>A118/10000</f>
        <v>4.5169</v>
      </c>
      <c r="C118" s="98">
        <f>INT(B118)</f>
        <v>4</v>
      </c>
      <c r="D118" s="96"/>
      <c r="E118" s="96"/>
      <c r="F118" s="96"/>
      <c r="G118" s="96" t="s">
        <v>484</v>
      </c>
      <c r="H118" s="98">
        <f>C118</f>
        <v>4</v>
      </c>
      <c r="I118" s="96" t="str">
        <f>VLOOKUP(H118,$AA$1:$AB$10,2,FALSE)</f>
        <v>Four</v>
      </c>
      <c r="J118" s="96" t="str">
        <f>IF(AND(I118="Zero"),"",IF(AND(H118=1),VLOOKUP(H119,$AA$1:$AD$10,4,FALSE),VLOOKUP(I118,$AB$1:$AC$10,2,FALSE)))</f>
        <v>Fourty</v>
      </c>
      <c r="K118" s="96"/>
    </row>
    <row r="119" spans="1:11" ht="15" hidden="1">
      <c r="A119" s="96">
        <f>A118-(C118*10000)</f>
        <v>5169</v>
      </c>
      <c r="B119" s="99">
        <f>A119/1000</f>
        <v>5.169</v>
      </c>
      <c r="C119" s="98">
        <f>INT(B119)</f>
        <v>5</v>
      </c>
      <c r="D119" s="96"/>
      <c r="E119" s="96"/>
      <c r="F119" s="96"/>
      <c r="G119" s="96" t="s">
        <v>488</v>
      </c>
      <c r="H119" s="98">
        <f>C119</f>
        <v>5</v>
      </c>
      <c r="I119" s="96" t="str">
        <f>VLOOKUP(H119,$AA$1:$AB$10,2,FALSE)</f>
        <v>Five</v>
      </c>
      <c r="J119" s="96" t="str">
        <f>IF(AND(I119="Zero")," Thousand ",IF(AND(H118=1)," Thousand ",CONCATENATE(I119," Thousand ")))</f>
        <v>Five Thousand </v>
      </c>
      <c r="K119" s="96"/>
    </row>
    <row r="120" spans="1:11" ht="15" hidden="1">
      <c r="A120" s="96">
        <f>A119-(C119*1000)</f>
        <v>169</v>
      </c>
      <c r="B120" s="99">
        <f>A120/100</f>
        <v>1.69</v>
      </c>
      <c r="C120" s="98">
        <f>INT(B120)</f>
        <v>1</v>
      </c>
      <c r="D120" s="96"/>
      <c r="E120" s="96"/>
      <c r="F120" s="96"/>
      <c r="G120" s="96" t="s">
        <v>492</v>
      </c>
      <c r="H120" s="98">
        <f>C120</f>
        <v>1</v>
      </c>
      <c r="I120" s="96" t="str">
        <f>VLOOKUP(H120,$AA$1:$AB$10,2,FALSE)</f>
        <v>One</v>
      </c>
      <c r="J120" s="96" t="str">
        <f>IF(I120="Zero","",CONCATENATE(I120," Hundred "))</f>
        <v>One Hundred </v>
      </c>
      <c r="K120" s="96"/>
    </row>
    <row r="121" spans="1:11" ht="15" hidden="1">
      <c r="A121" s="96">
        <f>A120-(C120*100)</f>
        <v>69</v>
      </c>
      <c r="B121" s="99">
        <f>A121/10</f>
        <v>6.9</v>
      </c>
      <c r="C121" s="98">
        <f>A121</f>
        <v>69</v>
      </c>
      <c r="D121" s="96"/>
      <c r="E121" s="96"/>
      <c r="F121" s="96"/>
      <c r="G121" s="96" t="s">
        <v>496</v>
      </c>
      <c r="H121" s="98">
        <f>C121</f>
        <v>69</v>
      </c>
      <c r="I121" s="96" t="str">
        <f>VLOOKUP(H121,$AA$1:$AB$101,2,FALSE)</f>
        <v>Sixty Nine</v>
      </c>
      <c r="J121" s="96" t="str">
        <f>I121</f>
        <v>Sixty Nine</v>
      </c>
      <c r="K121" s="96"/>
    </row>
    <row r="122" spans="1:11" ht="15" hidden="1">
      <c r="A122" s="96"/>
      <c r="B122" s="99"/>
      <c r="C122" s="98"/>
      <c r="D122" s="96"/>
      <c r="E122" s="96"/>
      <c r="F122" s="96"/>
      <c r="G122" s="144" t="str">
        <f>CONCATENATE("(Rupees ",J117," ",J118," ",J119," ",J120," and  ",J121," Only) ")</f>
        <v>(Rupees  Fourty Five Thousand  One Hundred  and  Sixty Nine Only) </v>
      </c>
      <c r="H122" s="144"/>
      <c r="I122" s="144"/>
      <c r="J122" s="144"/>
      <c r="K122" s="96"/>
    </row>
    <row r="123" spans="1:11" ht="15" hidden="1">
      <c r="A123" s="96"/>
      <c r="B123" s="99"/>
      <c r="C123" s="98"/>
      <c r="D123" s="96"/>
      <c r="E123" s="96"/>
      <c r="F123" s="96"/>
      <c r="G123" s="96"/>
      <c r="H123" s="98"/>
      <c r="I123" s="96"/>
      <c r="J123" s="96"/>
      <c r="K123" s="96"/>
    </row>
    <row r="124" spans="1:11" ht="15" hidden="1">
      <c r="A124" s="96"/>
      <c r="B124" s="99"/>
      <c r="C124" s="98"/>
      <c r="D124" s="96"/>
      <c r="E124" s="96"/>
      <c r="F124" s="96"/>
      <c r="G124" s="96"/>
      <c r="H124" s="98"/>
      <c r="I124" s="96"/>
      <c r="J124" s="96"/>
      <c r="K124" s="96"/>
    </row>
    <row r="125" spans="1:11" ht="15" hidden="1">
      <c r="A125" s="96"/>
      <c r="B125" s="99"/>
      <c r="C125" s="98"/>
      <c r="D125" s="96"/>
      <c r="E125" s="96"/>
      <c r="F125" s="96"/>
      <c r="G125" s="144"/>
      <c r="H125" s="144"/>
      <c r="I125" s="144"/>
      <c r="J125" s="144"/>
      <c r="K125" s="96"/>
    </row>
    <row r="126" spans="1:11" ht="15" hidden="1">
      <c r="A126" s="96"/>
      <c r="B126" s="99"/>
      <c r="C126" s="98"/>
      <c r="D126" s="96"/>
      <c r="E126" s="96"/>
      <c r="F126" s="96"/>
      <c r="G126" s="96"/>
      <c r="H126" s="98"/>
      <c r="I126" s="96"/>
      <c r="J126" s="96"/>
      <c r="K126" s="96"/>
    </row>
    <row r="127" spans="1:11" ht="15" hidden="1">
      <c r="A127" s="96"/>
      <c r="B127" s="99"/>
      <c r="C127" s="98"/>
      <c r="D127" s="96"/>
      <c r="E127" s="96"/>
      <c r="F127" s="96"/>
      <c r="G127" s="96"/>
      <c r="H127" s="98"/>
      <c r="I127" s="96"/>
      <c r="J127" s="96"/>
      <c r="K127" s="96"/>
    </row>
    <row r="128" spans="1:11" ht="15" hidden="1">
      <c r="A128" s="96"/>
      <c r="B128" s="99"/>
      <c r="C128" s="98"/>
      <c r="D128" s="96"/>
      <c r="E128" s="96"/>
      <c r="F128" s="96"/>
      <c r="G128" s="105"/>
      <c r="H128" s="105"/>
      <c r="I128" s="105"/>
      <c r="J128" s="105"/>
      <c r="K128" s="96"/>
    </row>
    <row r="129" spans="1:11" ht="15" hidden="1">
      <c r="A129" s="96"/>
      <c r="B129" s="97"/>
      <c r="C129" s="96"/>
      <c r="D129" s="96"/>
      <c r="E129" s="96"/>
      <c r="F129" s="96"/>
      <c r="G129" s="96"/>
      <c r="H129" s="96"/>
      <c r="I129" s="96"/>
      <c r="J129" s="96"/>
      <c r="K129" s="96"/>
    </row>
    <row r="130" spans="1:11" ht="15" hidden="1">
      <c r="A130" s="96"/>
      <c r="B130" s="97"/>
      <c r="C130" s="96"/>
      <c r="D130" s="96"/>
      <c r="E130" s="96"/>
      <c r="F130" s="96"/>
      <c r="G130" s="96"/>
      <c r="H130" s="96"/>
      <c r="I130" s="96"/>
      <c r="J130" s="96"/>
      <c r="K130" s="96"/>
    </row>
    <row r="131" spans="1:11" ht="15" hidden="1">
      <c r="A131" s="96"/>
      <c r="B131" s="97"/>
      <c r="C131" s="96"/>
      <c r="D131" s="96"/>
      <c r="E131" s="96"/>
      <c r="F131" s="96"/>
      <c r="G131" s="96"/>
      <c r="H131" s="96"/>
      <c r="I131" s="96"/>
      <c r="J131" s="96"/>
      <c r="K131" s="96"/>
    </row>
    <row r="132" spans="1:11" ht="15" hidden="1">
      <c r="A132" s="96"/>
      <c r="B132" s="99"/>
      <c r="C132" s="98"/>
      <c r="D132" s="96"/>
      <c r="E132" s="96"/>
      <c r="F132" s="96"/>
      <c r="G132" s="96"/>
      <c r="H132" s="98"/>
      <c r="I132" s="96"/>
      <c r="J132" s="96"/>
      <c r="K132" s="96"/>
    </row>
    <row r="133" spans="1:11" ht="18.75" hidden="1">
      <c r="A133" s="145" t="s">
        <v>515</v>
      </c>
      <c r="B133" s="145"/>
      <c r="C133" s="145"/>
      <c r="D133" s="145"/>
      <c r="E133" s="145"/>
      <c r="F133" s="145"/>
      <c r="G133" s="145"/>
      <c r="H133" s="145"/>
      <c r="I133" s="145"/>
      <c r="J133" s="145"/>
      <c r="K133" s="96"/>
    </row>
    <row r="134" spans="1:11" ht="15" hidden="1">
      <c r="A134" s="96">
        <f>A100</f>
        <v>45169</v>
      </c>
      <c r="B134" s="99">
        <f>A134/1000</f>
        <v>45.169</v>
      </c>
      <c r="C134" s="98">
        <f>INT(B134)</f>
        <v>45</v>
      </c>
      <c r="D134" s="96"/>
      <c r="E134" s="96"/>
      <c r="F134" s="96"/>
      <c r="G134" s="96" t="s">
        <v>488</v>
      </c>
      <c r="H134" s="98">
        <f>C134</f>
        <v>45</v>
      </c>
      <c r="I134" s="96" t="e">
        <f>VLOOKUP(H134,$AA$1:$AB$10,2,FALSE)</f>
        <v>#N/A</v>
      </c>
      <c r="J134" s="96" t="e">
        <f>IF(AND(I134="Zero")," Thousand ",IF(AND(H133=1)," Thousand ",CONCATENATE(I134," Thousand ")))</f>
        <v>#N/A</v>
      </c>
      <c r="K134" s="96"/>
    </row>
    <row r="135" spans="1:11" ht="15" hidden="1">
      <c r="A135" s="96">
        <f>A134-(C134*1000)</f>
        <v>169</v>
      </c>
      <c r="B135" s="99">
        <f>A135/100</f>
        <v>1.69</v>
      </c>
      <c r="C135" s="98">
        <f>INT(B135)</f>
        <v>1</v>
      </c>
      <c r="D135" s="96"/>
      <c r="E135" s="96"/>
      <c r="F135" s="96"/>
      <c r="G135" s="96" t="s">
        <v>492</v>
      </c>
      <c r="H135" s="98">
        <f>C135</f>
        <v>1</v>
      </c>
      <c r="I135" s="96" t="str">
        <f>VLOOKUP(H135,$AA$1:$AB$10,2,FALSE)</f>
        <v>One</v>
      </c>
      <c r="J135" s="96" t="str">
        <f>IF(I135="Zero","",CONCATENATE(I135," Hundred "))</f>
        <v>One Hundred </v>
      </c>
      <c r="K135" s="96"/>
    </row>
    <row r="136" spans="1:11" ht="15" hidden="1">
      <c r="A136" s="96">
        <f>A135-(C135*100)</f>
        <v>69</v>
      </c>
      <c r="B136" s="99">
        <f>A136/10</f>
        <v>6.9</v>
      </c>
      <c r="C136" s="98">
        <f>A136</f>
        <v>69</v>
      </c>
      <c r="D136" s="96"/>
      <c r="E136" s="96"/>
      <c r="F136" s="96"/>
      <c r="G136" s="96" t="s">
        <v>496</v>
      </c>
      <c r="H136" s="98">
        <f>C136</f>
        <v>69</v>
      </c>
      <c r="I136" s="96" t="str">
        <f>VLOOKUP(H136,$AA$1:$AB$101,2,FALSE)</f>
        <v>Sixty Nine</v>
      </c>
      <c r="J136" s="96" t="str">
        <f>I136</f>
        <v>Sixty Nine</v>
      </c>
      <c r="K136" s="96"/>
    </row>
    <row r="137" spans="1:11" ht="15" hidden="1">
      <c r="A137" s="96"/>
      <c r="B137" s="99"/>
      <c r="C137" s="98"/>
      <c r="D137" s="96"/>
      <c r="E137" s="96"/>
      <c r="F137" s="96"/>
      <c r="G137" s="144" t="e">
        <f>CONCATENATE("(Rupees ",J132," ",J133," ",J134," ",J135," and  ",J136," Only) ")</f>
        <v>#N/A</v>
      </c>
      <c r="H137" s="144"/>
      <c r="I137" s="144"/>
      <c r="J137" s="144"/>
      <c r="K137" s="96"/>
    </row>
    <row r="138" spans="1:11" ht="15" hidden="1">
      <c r="A138" s="96"/>
      <c r="B138" s="99"/>
      <c r="C138" s="98"/>
      <c r="D138" s="96"/>
      <c r="E138" s="96"/>
      <c r="F138" s="96"/>
      <c r="G138" s="144"/>
      <c r="H138" s="144"/>
      <c r="I138" s="144"/>
      <c r="J138" s="144"/>
      <c r="K138" s="96"/>
    </row>
    <row r="139" spans="1:11" ht="15" hidden="1">
      <c r="A139" s="96"/>
      <c r="B139" s="97"/>
      <c r="C139" s="96"/>
      <c r="D139" s="96"/>
      <c r="E139" s="96"/>
      <c r="F139" s="96"/>
      <c r="G139" s="96"/>
      <c r="H139" s="96"/>
      <c r="I139" s="96"/>
      <c r="J139" s="96"/>
      <c r="K139" s="96"/>
    </row>
    <row r="140" spans="1:11" ht="15" hidden="1">
      <c r="A140" s="96"/>
      <c r="B140" s="97"/>
      <c r="C140" s="96"/>
      <c r="D140" s="96"/>
      <c r="E140" s="96"/>
      <c r="F140" s="96"/>
      <c r="G140" s="96"/>
      <c r="H140" s="96"/>
      <c r="I140" s="96"/>
      <c r="J140" s="96"/>
      <c r="K140" s="96"/>
    </row>
    <row r="141" spans="1:11" ht="15" hidden="1">
      <c r="A141" s="96"/>
      <c r="B141" s="97"/>
      <c r="C141" s="96"/>
      <c r="D141" s="96"/>
      <c r="E141" s="96"/>
      <c r="F141" s="96"/>
      <c r="G141" s="96"/>
      <c r="H141" s="96"/>
      <c r="I141" s="96"/>
      <c r="J141" s="96"/>
      <c r="K141" s="96"/>
    </row>
    <row r="142" spans="1:11" ht="15" hidden="1">
      <c r="A142" s="96"/>
      <c r="B142" s="97"/>
      <c r="C142" s="96"/>
      <c r="D142" s="96"/>
      <c r="E142" s="96"/>
      <c r="F142" s="96"/>
      <c r="G142" s="96"/>
      <c r="H142" s="96"/>
      <c r="I142" s="96"/>
      <c r="J142" s="96"/>
      <c r="K142" s="96"/>
    </row>
    <row r="143" spans="1:11" ht="15" hidden="1">
      <c r="A143" s="96"/>
      <c r="B143" s="97"/>
      <c r="C143" s="96"/>
      <c r="D143" s="96"/>
      <c r="E143" s="96"/>
      <c r="F143" s="96"/>
      <c r="G143" s="96"/>
      <c r="H143" s="96"/>
      <c r="I143" s="96"/>
      <c r="J143" s="96"/>
      <c r="K143" s="96"/>
    </row>
    <row r="144" spans="1:11" ht="15" hidden="1">
      <c r="A144" s="96"/>
      <c r="B144" s="99"/>
      <c r="C144" s="98"/>
      <c r="D144" s="96"/>
      <c r="E144" s="96"/>
      <c r="F144" s="96"/>
      <c r="G144" s="96"/>
      <c r="H144" s="98"/>
      <c r="I144" s="96"/>
      <c r="J144" s="96"/>
      <c r="K144" s="96"/>
    </row>
    <row r="145" spans="1:11" ht="15" hidden="1">
      <c r="A145" s="96"/>
      <c r="B145" s="99"/>
      <c r="C145" s="98"/>
      <c r="D145" s="96"/>
      <c r="E145" s="96"/>
      <c r="F145" s="96"/>
      <c r="G145" s="96"/>
      <c r="H145" s="98"/>
      <c r="I145" s="96"/>
      <c r="J145" s="96"/>
      <c r="K145" s="96"/>
    </row>
    <row r="146" spans="1:11" ht="18.75" hidden="1">
      <c r="A146" s="145" t="s">
        <v>528</v>
      </c>
      <c r="B146" s="145"/>
      <c r="C146" s="145"/>
      <c r="D146" s="145"/>
      <c r="E146" s="145"/>
      <c r="F146" s="145"/>
      <c r="G146" s="145"/>
      <c r="H146" s="145"/>
      <c r="I146" s="145"/>
      <c r="J146" s="145"/>
      <c r="K146" s="96"/>
    </row>
    <row r="147" spans="1:11" ht="15" hidden="1">
      <c r="A147" s="96">
        <f>A100</f>
        <v>45169</v>
      </c>
      <c r="B147" s="99">
        <f>A147/100</f>
        <v>451.69</v>
      </c>
      <c r="C147" s="98">
        <f>INT(B147)</f>
        <v>451</v>
      </c>
      <c r="D147" s="96"/>
      <c r="E147" s="96"/>
      <c r="F147" s="96"/>
      <c r="G147" s="96" t="s">
        <v>492</v>
      </c>
      <c r="H147" s="98">
        <f>C147</f>
        <v>451</v>
      </c>
      <c r="I147" s="96" t="e">
        <f>VLOOKUP(H147,$AA$1:$AB$10,2,FALSE)</f>
        <v>#N/A</v>
      </c>
      <c r="J147" s="96" t="e">
        <f>IF(I147="Zero","",CONCATENATE(I147," Hundred "))</f>
        <v>#N/A</v>
      </c>
      <c r="K147" s="96"/>
    </row>
    <row r="148" spans="1:11" ht="15" hidden="1">
      <c r="A148" s="96">
        <f>A147-(C147*100)</f>
        <v>69</v>
      </c>
      <c r="B148" s="99">
        <f>A148/10</f>
        <v>6.9</v>
      </c>
      <c r="C148" s="98">
        <f>A148</f>
        <v>69</v>
      </c>
      <c r="D148" s="96"/>
      <c r="E148" s="96"/>
      <c r="F148" s="96"/>
      <c r="G148" s="96" t="s">
        <v>496</v>
      </c>
      <c r="H148" s="98">
        <f>C148</f>
        <v>69</v>
      </c>
      <c r="I148" s="96" t="str">
        <f>VLOOKUP(H148,$AA$1:$AB$101,2,FALSE)</f>
        <v>Sixty Nine</v>
      </c>
      <c r="J148" s="96" t="str">
        <f>I148</f>
        <v>Sixty Nine</v>
      </c>
      <c r="K148" s="96"/>
    </row>
    <row r="149" spans="1:11" ht="15" hidden="1">
      <c r="A149" s="96"/>
      <c r="B149" s="99"/>
      <c r="C149" s="98"/>
      <c r="D149" s="96"/>
      <c r="E149" s="96"/>
      <c r="F149" s="96"/>
      <c r="G149" s="144" t="e">
        <f>CONCATENATE("(Rupees ",J144," ",J145," ",J146," ",J147," and  ",J148," Only) ")</f>
        <v>#N/A</v>
      </c>
      <c r="H149" s="144"/>
      <c r="I149" s="144"/>
      <c r="J149" s="144"/>
      <c r="K149" s="96"/>
    </row>
    <row r="150" spans="1:11" ht="15" hidden="1">
      <c r="A150" s="96"/>
      <c r="B150" s="97"/>
      <c r="C150" s="96"/>
      <c r="D150" s="96"/>
      <c r="E150" s="96"/>
      <c r="F150" s="96"/>
      <c r="G150" s="96"/>
      <c r="H150" s="96"/>
      <c r="I150" s="96"/>
      <c r="J150" s="96"/>
      <c r="K150" s="96"/>
    </row>
    <row r="151" spans="1:11" ht="15" hidden="1">
      <c r="A151" s="96"/>
      <c r="B151" s="97"/>
      <c r="C151" s="96"/>
      <c r="D151" s="96"/>
      <c r="E151" s="96"/>
      <c r="F151" s="96"/>
      <c r="G151" s="96"/>
      <c r="H151" s="96"/>
      <c r="I151" s="96"/>
      <c r="J151" s="96"/>
      <c r="K151" s="96"/>
    </row>
    <row r="152" spans="1:11" ht="15" hidden="1">
      <c r="A152" s="96"/>
      <c r="B152" s="97"/>
      <c r="C152" s="96"/>
      <c r="D152" s="96"/>
      <c r="E152" s="96"/>
      <c r="F152" s="96"/>
      <c r="G152" s="96"/>
      <c r="H152" s="96"/>
      <c r="I152" s="96"/>
      <c r="J152" s="96"/>
      <c r="K152" s="96"/>
    </row>
    <row r="153" spans="1:11" ht="15" hidden="1">
      <c r="A153" s="96"/>
      <c r="B153" s="97"/>
      <c r="C153" s="96"/>
      <c r="D153" s="96"/>
      <c r="E153" s="96"/>
      <c r="F153" s="96"/>
      <c r="G153" s="96"/>
      <c r="H153" s="96"/>
      <c r="I153" s="96"/>
      <c r="J153" s="96"/>
      <c r="K153" s="96"/>
    </row>
    <row r="154" spans="1:11" ht="15" hidden="1">
      <c r="A154" s="96"/>
      <c r="B154" s="97"/>
      <c r="C154" s="96"/>
      <c r="D154" s="96"/>
      <c r="E154" s="96"/>
      <c r="F154" s="96"/>
      <c r="G154" s="96"/>
      <c r="H154" s="96"/>
      <c r="I154" s="96"/>
      <c r="J154" s="96"/>
      <c r="K154" s="96"/>
    </row>
    <row r="155" spans="1:11" ht="15" hidden="1">
      <c r="A155" s="96"/>
      <c r="B155" s="97"/>
      <c r="C155" s="96"/>
      <c r="D155" s="96"/>
      <c r="E155" s="96"/>
      <c r="F155" s="96"/>
      <c r="G155" s="96"/>
      <c r="H155" s="96"/>
      <c r="I155" s="96"/>
      <c r="J155" s="96"/>
      <c r="K155" s="96"/>
    </row>
    <row r="156" spans="1:11" ht="15" hidden="1">
      <c r="A156" s="96"/>
      <c r="B156" s="99"/>
      <c r="C156" s="98"/>
      <c r="D156" s="96"/>
      <c r="E156" s="96"/>
      <c r="F156" s="96"/>
      <c r="G156" s="96"/>
      <c r="H156" s="98"/>
      <c r="I156" s="96"/>
      <c r="J156" s="96"/>
      <c r="K156" s="96"/>
    </row>
    <row r="157" spans="1:11" ht="15" hidden="1">
      <c r="A157" s="96"/>
      <c r="B157" s="99"/>
      <c r="C157" s="98"/>
      <c r="D157" s="96"/>
      <c r="E157" s="96"/>
      <c r="F157" s="96"/>
      <c r="G157" s="96"/>
      <c r="H157" s="98"/>
      <c r="I157" s="96"/>
      <c r="J157" s="96"/>
      <c r="K157" s="96"/>
    </row>
    <row r="158" spans="1:11" ht="15" hidden="1">
      <c r="A158" s="96"/>
      <c r="B158" s="99"/>
      <c r="C158" s="98"/>
      <c r="D158" s="96"/>
      <c r="E158" s="96"/>
      <c r="F158" s="96"/>
      <c r="G158" s="96"/>
      <c r="H158" s="98"/>
      <c r="I158" s="96"/>
      <c r="J158" s="96"/>
      <c r="K158" s="96"/>
    </row>
    <row r="159" spans="1:11" ht="18.75" hidden="1">
      <c r="A159" s="145" t="s">
        <v>528</v>
      </c>
      <c r="B159" s="145"/>
      <c r="C159" s="145"/>
      <c r="D159" s="145"/>
      <c r="E159" s="145"/>
      <c r="F159" s="145"/>
      <c r="G159" s="145"/>
      <c r="H159" s="145"/>
      <c r="I159" s="145"/>
      <c r="J159" s="145"/>
      <c r="K159" s="96"/>
    </row>
    <row r="160" spans="1:11" ht="15" hidden="1">
      <c r="A160" s="96">
        <f>A100</f>
        <v>45169</v>
      </c>
      <c r="B160" s="99">
        <f>A160/10</f>
        <v>4516.9</v>
      </c>
      <c r="C160" s="98">
        <f>A160</f>
        <v>45169</v>
      </c>
      <c r="D160" s="96"/>
      <c r="E160" s="96"/>
      <c r="F160" s="96"/>
      <c r="G160" s="96" t="s">
        <v>496</v>
      </c>
      <c r="H160" s="98">
        <f>C160</f>
        <v>45169</v>
      </c>
      <c r="I160" s="96" t="e">
        <f>VLOOKUP(H160,$AA$1:$AB$101,2,FALSE)</f>
        <v>#N/A</v>
      </c>
      <c r="J160" s="96" t="e">
        <f>I160</f>
        <v>#N/A</v>
      </c>
      <c r="K160" s="96"/>
    </row>
    <row r="161" spans="1:11" ht="15" hidden="1">
      <c r="A161" s="96"/>
      <c r="B161" s="99"/>
      <c r="C161" s="98"/>
      <c r="D161" s="96"/>
      <c r="E161" s="96"/>
      <c r="F161" s="96"/>
      <c r="G161" s="144" t="e">
        <f>CONCATENATE("(Rupees ",J156," ",J157," ",J158," ",J159," ",J160," Only) ")</f>
        <v>#N/A</v>
      </c>
      <c r="H161" s="144"/>
      <c r="I161" s="144"/>
      <c r="J161" s="144"/>
      <c r="K161" s="96"/>
    </row>
    <row r="162" spans="1:11" ht="15" hidden="1">
      <c r="A162" s="96"/>
      <c r="B162" s="97"/>
      <c r="C162" s="96"/>
      <c r="D162" s="96"/>
      <c r="E162" s="96"/>
      <c r="F162" s="96"/>
      <c r="G162" s="96"/>
      <c r="H162" s="96"/>
      <c r="I162" s="96"/>
      <c r="J162" s="96"/>
      <c r="K162" s="96"/>
    </row>
    <row r="163" spans="1:11" ht="15" hidden="1">
      <c r="A163" s="96"/>
      <c r="B163" s="97"/>
      <c r="C163" s="96"/>
      <c r="D163" s="96"/>
      <c r="E163" s="96"/>
      <c r="F163" s="96"/>
      <c r="G163" s="96"/>
      <c r="H163" s="96"/>
      <c r="I163" s="96"/>
      <c r="J163" s="96"/>
      <c r="K163" s="96"/>
    </row>
    <row r="164" spans="1:11" ht="15" hidden="1">
      <c r="A164" s="96"/>
      <c r="B164" s="97"/>
      <c r="C164" s="96"/>
      <c r="D164" s="96"/>
      <c r="E164" s="96"/>
      <c r="F164" s="96"/>
      <c r="G164" s="96"/>
      <c r="H164" s="96"/>
      <c r="I164" s="96"/>
      <c r="J164" s="96"/>
      <c r="K164" s="96"/>
    </row>
    <row r="165" spans="1:11" ht="15" hidden="1">
      <c r="A165" s="96"/>
      <c r="B165" s="97"/>
      <c r="C165" s="96"/>
      <c r="D165" s="96"/>
      <c r="E165" s="96"/>
      <c r="F165" s="96"/>
      <c r="G165" s="96"/>
      <c r="H165" s="96"/>
      <c r="I165" s="96"/>
      <c r="J165" s="96"/>
      <c r="K165" s="96"/>
    </row>
    <row r="166" spans="1:11" ht="15" hidden="1">
      <c r="A166" s="146" t="str">
        <f>IF(AND(A100&gt;=100000),G107,IF(AND(A100&gt;=10000,A100&lt;=99999),G122,IF(AND(A100&gt;=1000,A100&lt;=9999),G137,IF(AND(A100&gt;=100,A100&lt;=999),G149,G161))))</f>
        <v>(Rupees  Fourty Five Thousand  One Hundred  and  Sixty Nine Only) </v>
      </c>
      <c r="B166" s="146"/>
      <c r="C166" s="146"/>
      <c r="D166" s="146"/>
      <c r="E166" s="146"/>
      <c r="F166" s="146"/>
      <c r="G166" s="146"/>
      <c r="H166" s="146"/>
      <c r="I166" s="146"/>
      <c r="J166" s="146"/>
      <c r="K166" s="96"/>
    </row>
    <row r="167" spans="1:11" ht="15" hidden="1">
      <c r="A167" s="96"/>
      <c r="B167" s="97"/>
      <c r="C167" s="96"/>
      <c r="D167" s="96"/>
      <c r="E167" s="96"/>
      <c r="F167" s="96"/>
      <c r="G167" s="96"/>
      <c r="H167" s="96"/>
      <c r="I167" s="96"/>
      <c r="J167" s="96"/>
      <c r="K167" s="96"/>
    </row>
    <row r="168" spans="1:11" ht="15" hidden="1">
      <c r="A168" s="96"/>
      <c r="B168" s="97"/>
      <c r="C168" s="96"/>
      <c r="D168" s="96"/>
      <c r="E168" s="96"/>
      <c r="F168" s="96"/>
      <c r="G168" s="96"/>
      <c r="H168" s="96"/>
      <c r="I168" s="96"/>
      <c r="J168" s="96"/>
      <c r="K168" s="96"/>
    </row>
    <row r="169" spans="1:11" ht="15" hidden="1">
      <c r="A169" s="96"/>
      <c r="B169" s="97"/>
      <c r="C169" s="96"/>
      <c r="D169" s="96"/>
      <c r="E169" s="96"/>
      <c r="F169" s="96"/>
      <c r="G169" s="96"/>
      <c r="H169" s="96"/>
      <c r="I169" s="96"/>
      <c r="J169" s="96"/>
      <c r="K169" s="96"/>
    </row>
    <row r="170" spans="1:11" ht="15" hidden="1">
      <c r="A170" s="96"/>
      <c r="B170" s="97"/>
      <c r="C170" s="96"/>
      <c r="D170" s="96"/>
      <c r="E170" s="96"/>
      <c r="F170" s="96"/>
      <c r="G170" s="96"/>
      <c r="H170" s="96"/>
      <c r="I170" s="96"/>
      <c r="J170" s="96"/>
      <c r="K170" s="96"/>
    </row>
    <row r="171" spans="1:11" ht="15" hidden="1">
      <c r="A171" s="96"/>
      <c r="B171" s="97"/>
      <c r="C171" s="96"/>
      <c r="D171" s="96"/>
      <c r="E171" s="96"/>
      <c r="F171" s="96"/>
      <c r="G171" s="96"/>
      <c r="H171" s="96"/>
      <c r="I171" s="96"/>
      <c r="J171" s="96"/>
      <c r="K171" s="96"/>
    </row>
    <row r="172" spans="1:11" ht="15" hidden="1">
      <c r="A172" s="96"/>
      <c r="B172" s="97"/>
      <c r="C172" s="96"/>
      <c r="D172" s="96"/>
      <c r="E172" s="96"/>
      <c r="F172" s="96"/>
      <c r="G172" s="96"/>
      <c r="H172" s="96"/>
      <c r="I172" s="96"/>
      <c r="J172" s="96"/>
      <c r="K172" s="96"/>
    </row>
    <row r="173" spans="1:11" ht="15" hidden="1">
      <c r="A173" s="96"/>
      <c r="B173" s="97"/>
      <c r="C173" s="96"/>
      <c r="D173" s="96"/>
      <c r="E173" s="96"/>
      <c r="F173" s="96"/>
      <c r="G173" s="96"/>
      <c r="H173" s="96"/>
      <c r="I173" s="96"/>
      <c r="J173" s="96"/>
      <c r="K173" s="96"/>
    </row>
    <row r="174" spans="1:11" ht="15" hidden="1">
      <c r="A174" s="96"/>
      <c r="B174" s="97"/>
      <c r="C174" s="96"/>
      <c r="D174" s="96"/>
      <c r="E174" s="96"/>
      <c r="F174" s="96"/>
      <c r="G174" s="96"/>
      <c r="H174" s="96"/>
      <c r="I174" s="96"/>
      <c r="J174" s="96"/>
      <c r="K174" s="96"/>
    </row>
    <row r="175" spans="1:11" ht="15" hidden="1">
      <c r="A175" s="96"/>
      <c r="B175" s="97"/>
      <c r="C175" s="96"/>
      <c r="D175" s="96"/>
      <c r="E175" s="96"/>
      <c r="F175" s="96"/>
      <c r="G175" s="96"/>
      <c r="H175" s="96"/>
      <c r="I175" s="96"/>
      <c r="J175" s="96"/>
      <c r="K175" s="96"/>
    </row>
    <row r="176" spans="1:11" ht="15" hidden="1">
      <c r="A176" s="96"/>
      <c r="B176" s="97"/>
      <c r="C176" s="96"/>
      <c r="D176" s="96"/>
      <c r="E176" s="96"/>
      <c r="F176" s="96"/>
      <c r="G176" s="96"/>
      <c r="H176" s="96"/>
      <c r="I176" s="96"/>
      <c r="J176" s="96"/>
      <c r="K176" s="96"/>
    </row>
    <row r="177" spans="1:11" ht="15" hidden="1">
      <c r="A177" s="96"/>
      <c r="B177" s="97"/>
      <c r="C177" s="96"/>
      <c r="D177" s="96"/>
      <c r="E177" s="96"/>
      <c r="F177" s="96"/>
      <c r="G177" s="96"/>
      <c r="H177" s="96"/>
      <c r="I177" s="96"/>
      <c r="J177" s="96"/>
      <c r="K177" s="96"/>
    </row>
    <row r="178" spans="1:11" ht="15" hidden="1">
      <c r="A178" s="96"/>
      <c r="B178" s="97"/>
      <c r="C178" s="96"/>
      <c r="D178" s="96"/>
      <c r="E178" s="96"/>
      <c r="F178" s="96"/>
      <c r="G178" s="96"/>
      <c r="H178" s="96"/>
      <c r="I178" s="96"/>
      <c r="J178" s="96"/>
      <c r="K178" s="96"/>
    </row>
    <row r="179" spans="1:11" ht="15" hidden="1">
      <c r="A179" s="96"/>
      <c r="B179" s="97"/>
      <c r="C179" s="96"/>
      <c r="D179" s="96"/>
      <c r="E179" s="96"/>
      <c r="F179" s="96"/>
      <c r="G179" s="96"/>
      <c r="H179" s="96"/>
      <c r="I179" s="96"/>
      <c r="J179" s="96"/>
      <c r="K179" s="96"/>
    </row>
    <row r="180" spans="1:11" ht="15" hidden="1">
      <c r="A180" s="96"/>
      <c r="B180" s="97"/>
      <c r="C180" s="96"/>
      <c r="D180" s="96"/>
      <c r="E180" s="96"/>
      <c r="F180" s="96"/>
      <c r="G180" s="96"/>
      <c r="H180" s="96"/>
      <c r="I180" s="96"/>
      <c r="J180" s="96"/>
      <c r="K180" s="96"/>
    </row>
    <row r="181" spans="1:11" ht="15" hidden="1">
      <c r="A181" s="96"/>
      <c r="B181" s="97"/>
      <c r="C181" s="96"/>
      <c r="D181" s="96"/>
      <c r="E181" s="96"/>
      <c r="F181" s="96"/>
      <c r="G181" s="96"/>
      <c r="H181" s="96"/>
      <c r="I181" s="96"/>
      <c r="J181" s="96"/>
      <c r="K181" s="96"/>
    </row>
    <row r="182" spans="1:11" ht="15" hidden="1">
      <c r="A182" s="96"/>
      <c r="B182" s="97"/>
      <c r="C182" s="96"/>
      <c r="D182" s="96"/>
      <c r="E182" s="96"/>
      <c r="F182" s="96"/>
      <c r="G182" s="96"/>
      <c r="H182" s="96"/>
      <c r="I182" s="96"/>
      <c r="J182" s="96"/>
      <c r="K182" s="96"/>
    </row>
    <row r="183" spans="1:11" ht="15" hidden="1">
      <c r="A183" s="96"/>
      <c r="B183" s="97"/>
      <c r="C183" s="96"/>
      <c r="D183" s="96"/>
      <c r="E183" s="96"/>
      <c r="F183" s="96"/>
      <c r="G183" s="96"/>
      <c r="H183" s="96"/>
      <c r="I183" s="96"/>
      <c r="J183" s="96"/>
      <c r="K183" s="96"/>
    </row>
    <row r="184" spans="1:11" ht="15" hidden="1">
      <c r="A184" s="96"/>
      <c r="B184" s="97"/>
      <c r="C184" s="96"/>
      <c r="D184" s="96"/>
      <c r="E184" s="96"/>
      <c r="F184" s="96"/>
      <c r="G184" s="96"/>
      <c r="H184" s="96"/>
      <c r="I184" s="96"/>
      <c r="J184" s="96"/>
      <c r="K184" s="96"/>
    </row>
    <row r="185" spans="1:11" ht="15" hidden="1">
      <c r="A185" s="96"/>
      <c r="B185" s="97"/>
      <c r="C185" s="96"/>
      <c r="D185" s="96"/>
      <c r="E185" s="96"/>
      <c r="F185" s="96"/>
      <c r="G185" s="96"/>
      <c r="H185" s="96"/>
      <c r="I185" s="96"/>
      <c r="J185" s="96"/>
      <c r="K185" s="96"/>
    </row>
    <row r="186" spans="1:11" ht="15" hidden="1">
      <c r="A186" s="96"/>
      <c r="B186" s="97"/>
      <c r="C186" s="96"/>
      <c r="D186" s="96"/>
      <c r="E186" s="96"/>
      <c r="F186" s="96"/>
      <c r="G186" s="96"/>
      <c r="H186" s="96"/>
      <c r="I186" s="96"/>
      <c r="J186" s="96"/>
      <c r="K186" s="96"/>
    </row>
    <row r="187" spans="1:11" ht="15" hidden="1">
      <c r="A187" s="96"/>
      <c r="B187" s="97"/>
      <c r="C187" s="96"/>
      <c r="D187" s="96"/>
      <c r="E187" s="96"/>
      <c r="F187" s="96"/>
      <c r="G187" s="96"/>
      <c r="H187" s="96"/>
      <c r="I187" s="96"/>
      <c r="J187" s="96"/>
      <c r="K187" s="96"/>
    </row>
    <row r="188" spans="1:11" ht="15" hidden="1">
      <c r="A188" s="96"/>
      <c r="B188" s="97"/>
      <c r="C188" s="96"/>
      <c r="D188" s="96"/>
      <c r="E188" s="96"/>
      <c r="F188" s="96"/>
      <c r="G188" s="96"/>
      <c r="H188" s="96"/>
      <c r="I188" s="96"/>
      <c r="J188" s="96"/>
      <c r="K188" s="96"/>
    </row>
    <row r="189" spans="1:11" ht="15" hidden="1">
      <c r="A189" s="96"/>
      <c r="B189" s="97"/>
      <c r="C189" s="96"/>
      <c r="D189" s="96"/>
      <c r="E189" s="96"/>
      <c r="F189" s="96"/>
      <c r="G189" s="96"/>
      <c r="H189" s="96"/>
      <c r="I189" s="96"/>
      <c r="J189" s="96"/>
      <c r="K189" s="96"/>
    </row>
    <row r="190" spans="1:11" ht="15" hidden="1">
      <c r="A190" s="96"/>
      <c r="B190" s="97"/>
      <c r="C190" s="96"/>
      <c r="D190" s="96"/>
      <c r="E190" s="96"/>
      <c r="F190" s="96"/>
      <c r="G190" s="96"/>
      <c r="H190" s="96"/>
      <c r="I190" s="96"/>
      <c r="J190" s="96"/>
      <c r="K190" s="96"/>
    </row>
    <row r="191" spans="1:11" ht="15" hidden="1">
      <c r="A191" s="96"/>
      <c r="B191" s="97"/>
      <c r="C191" s="96"/>
      <c r="D191" s="96"/>
      <c r="E191" s="96"/>
      <c r="F191" s="96"/>
      <c r="G191" s="96"/>
      <c r="H191" s="96"/>
      <c r="I191" s="96"/>
      <c r="J191" s="96"/>
      <c r="K191" s="96"/>
    </row>
    <row r="192" spans="1:11" ht="15" hidden="1">
      <c r="A192" s="96"/>
      <c r="B192" s="97"/>
      <c r="C192" s="96"/>
      <c r="D192" s="96"/>
      <c r="E192" s="96"/>
      <c r="F192" s="96"/>
      <c r="G192" s="96"/>
      <c r="H192" s="96"/>
      <c r="I192" s="96"/>
      <c r="J192" s="96"/>
      <c r="K192" s="96"/>
    </row>
    <row r="193" spans="1:11" ht="15" hidden="1">
      <c r="A193" s="96"/>
      <c r="B193" s="97"/>
      <c r="C193" s="96"/>
      <c r="D193" s="96"/>
      <c r="E193" s="96"/>
      <c r="F193" s="96"/>
      <c r="G193" s="96"/>
      <c r="H193" s="96"/>
      <c r="I193" s="96"/>
      <c r="J193" s="96"/>
      <c r="K193" s="96"/>
    </row>
    <row r="194" spans="1:11" ht="15" hidden="1">
      <c r="A194" s="96"/>
      <c r="B194" s="97"/>
      <c r="C194" s="96"/>
      <c r="D194" s="96"/>
      <c r="E194" s="96"/>
      <c r="F194" s="96"/>
      <c r="G194" s="96"/>
      <c r="H194" s="96"/>
      <c r="I194" s="96"/>
      <c r="J194" s="96"/>
      <c r="K194" s="96"/>
    </row>
    <row r="195" spans="1:11" ht="15" hidden="1">
      <c r="A195" s="96"/>
      <c r="B195" s="97"/>
      <c r="C195" s="96"/>
      <c r="D195" s="96"/>
      <c r="E195" s="96"/>
      <c r="F195" s="96"/>
      <c r="G195" s="96"/>
      <c r="H195" s="96"/>
      <c r="I195" s="96"/>
      <c r="J195" s="96"/>
      <c r="K195" s="96"/>
    </row>
    <row r="196" spans="1:11" ht="15" hidden="1">
      <c r="A196" s="96"/>
      <c r="B196" s="97"/>
      <c r="C196" s="96"/>
      <c r="D196" s="96"/>
      <c r="E196" s="96"/>
      <c r="F196" s="96"/>
      <c r="G196" s="96"/>
      <c r="H196" s="96"/>
      <c r="I196" s="96"/>
      <c r="J196" s="96"/>
      <c r="K196" s="96"/>
    </row>
    <row r="197" spans="1:11" ht="15" hidden="1">
      <c r="A197" s="96"/>
      <c r="B197" s="97"/>
      <c r="C197" s="96"/>
      <c r="D197" s="96"/>
      <c r="E197" s="96"/>
      <c r="F197" s="96"/>
      <c r="G197" s="96"/>
      <c r="H197" s="96"/>
      <c r="I197" s="96"/>
      <c r="J197" s="96"/>
      <c r="K197" s="96"/>
    </row>
    <row r="198" spans="1:11" ht="15" hidden="1">
      <c r="A198" s="96"/>
      <c r="B198" s="97"/>
      <c r="C198" s="96"/>
      <c r="D198" s="96"/>
      <c r="E198" s="96"/>
      <c r="F198" s="96"/>
      <c r="G198" s="96"/>
      <c r="H198" s="96"/>
      <c r="I198" s="96"/>
      <c r="J198" s="96"/>
      <c r="K198" s="96"/>
    </row>
    <row r="199" spans="1:11" ht="15" hidden="1">
      <c r="A199" s="106"/>
      <c r="B199" s="107"/>
      <c r="C199" s="96"/>
      <c r="D199" s="96"/>
      <c r="E199" s="96"/>
      <c r="F199" s="96"/>
      <c r="G199" s="96"/>
      <c r="H199" s="96"/>
      <c r="I199" s="96"/>
      <c r="J199" s="96"/>
      <c r="K199" s="96"/>
    </row>
    <row r="200" spans="1:27" s="89" customFormat="1" ht="22.5" customHeight="1">
      <c r="A200" s="108">
        <v>4562</v>
      </c>
      <c r="B200" s="109" t="str">
        <f>A266</f>
        <v>(Rupees   Four Thousand  Five Hundred  and  Sixty Two Only) </v>
      </c>
      <c r="C200" s="110"/>
      <c r="D200" s="110"/>
      <c r="E200" s="110"/>
      <c r="F200" s="110"/>
      <c r="G200" s="110"/>
      <c r="H200" s="110"/>
      <c r="I200" s="110"/>
      <c r="J200" s="110"/>
      <c r="K200" s="110"/>
      <c r="AA200" s="90"/>
    </row>
    <row r="201" spans="1:11" ht="18.75" hidden="1">
      <c r="A201" s="147" t="s">
        <v>476</v>
      </c>
      <c r="B201" s="147"/>
      <c r="C201" s="147"/>
      <c r="D201" s="147"/>
      <c r="E201" s="147"/>
      <c r="F201" s="147"/>
      <c r="G201" s="147"/>
      <c r="H201" s="147"/>
      <c r="I201" s="147"/>
      <c r="J201" s="147"/>
      <c r="K201" s="147"/>
    </row>
    <row r="202" spans="1:11" ht="15" hidden="1">
      <c r="A202" s="96">
        <f>A200</f>
        <v>4562</v>
      </c>
      <c r="B202" s="99">
        <f>A202/100000</f>
        <v>0.04562</v>
      </c>
      <c r="C202" s="98">
        <f>INT(B202)</f>
        <v>0</v>
      </c>
      <c r="D202" s="96"/>
      <c r="E202" s="96"/>
      <c r="F202" s="96"/>
      <c r="G202" s="96" t="s">
        <v>480</v>
      </c>
      <c r="H202" s="98">
        <f>C202</f>
        <v>0</v>
      </c>
      <c r="I202" s="96" t="str">
        <f>VLOOKUP(H202,$AA$1:$AB$10,2,FALSE)</f>
        <v>Zero</v>
      </c>
      <c r="J202" s="96" t="str">
        <f>CONCATENATE(I202," Lakhs ")</f>
        <v>Zero Lakhs </v>
      </c>
      <c r="K202" s="96"/>
    </row>
    <row r="203" spans="1:11" ht="15" hidden="1">
      <c r="A203" s="96">
        <f>A202-(C202*100000)</f>
        <v>4562</v>
      </c>
      <c r="B203" s="99">
        <f>A203/10000</f>
        <v>0.4562</v>
      </c>
      <c r="C203" s="98">
        <f>INT(B203)</f>
        <v>0</v>
      </c>
      <c r="D203" s="96"/>
      <c r="E203" s="96"/>
      <c r="F203" s="96"/>
      <c r="G203" s="96" t="s">
        <v>484</v>
      </c>
      <c r="H203" s="98">
        <f>C203</f>
        <v>0</v>
      </c>
      <c r="I203" s="96" t="str">
        <f>VLOOKUP(H203,$AA$1:$AB$10,2,FALSE)</f>
        <v>Zero</v>
      </c>
      <c r="J203" s="96">
        <f>IF(AND(I203="Zero"),"",IF(AND(H203=1),VLOOKUP(H204,$AA$1:$AD$10,4,FALSE),VLOOKUP(I203,$AB$1:$AC$10,2,FALSE)))</f>
      </c>
      <c r="K203" s="96"/>
    </row>
    <row r="204" spans="1:11" ht="15" hidden="1">
      <c r="A204" s="96">
        <f>A203-(C203*10000)</f>
        <v>4562</v>
      </c>
      <c r="B204" s="99">
        <f>A204/1000</f>
        <v>4.562</v>
      </c>
      <c r="C204" s="98">
        <f>INT(B204)</f>
        <v>4</v>
      </c>
      <c r="D204" s="96"/>
      <c r="E204" s="96"/>
      <c r="F204" s="96"/>
      <c r="G204" s="96" t="s">
        <v>488</v>
      </c>
      <c r="H204" s="98">
        <f>C204</f>
        <v>4</v>
      </c>
      <c r="I204" s="96" t="str">
        <f>VLOOKUP(H204,$AA$1:$AB$10,2,FALSE)</f>
        <v>Four</v>
      </c>
      <c r="J204" s="96" t="str">
        <f>IF(AND(I204="Zero")," Thousand ",IF(AND(H203=1)," Thousand ",CONCATENATE(I204," Thousand ")))</f>
        <v>Four Thousand </v>
      </c>
      <c r="K204" s="96"/>
    </row>
    <row r="205" spans="1:11" ht="15" hidden="1">
      <c r="A205" s="96">
        <f>A204-(C204*1000)</f>
        <v>562</v>
      </c>
      <c r="B205" s="99">
        <f>A205/100</f>
        <v>5.62</v>
      </c>
      <c r="C205" s="98">
        <f>INT(B205)</f>
        <v>5</v>
      </c>
      <c r="D205" s="96"/>
      <c r="E205" s="96"/>
      <c r="F205" s="96"/>
      <c r="G205" s="96" t="s">
        <v>492</v>
      </c>
      <c r="H205" s="98">
        <f>C205</f>
        <v>5</v>
      </c>
      <c r="I205" s="96" t="str">
        <f>VLOOKUP(H205,$AA$1:$AB$10,2,FALSE)</f>
        <v>Five</v>
      </c>
      <c r="J205" s="96" t="str">
        <f>IF(I205="Zero","",CONCATENATE(I205," Hundred "))</f>
        <v>Five Hundred </v>
      </c>
      <c r="K205" s="96"/>
    </row>
    <row r="206" spans="1:11" ht="15" hidden="1">
      <c r="A206" s="96">
        <f>A205-(C205*100)</f>
        <v>62</v>
      </c>
      <c r="B206" s="99">
        <f>A206/10</f>
        <v>6.2</v>
      </c>
      <c r="C206" s="98">
        <f>A206</f>
        <v>62</v>
      </c>
      <c r="D206" s="96"/>
      <c r="E206" s="96"/>
      <c r="F206" s="96"/>
      <c r="G206" s="96" t="s">
        <v>496</v>
      </c>
      <c r="H206" s="98">
        <f>C206</f>
        <v>62</v>
      </c>
      <c r="I206" s="96" t="str">
        <f>VLOOKUP(H206,$AA$1:$AB$101,2,FALSE)</f>
        <v>Sixty Two</v>
      </c>
      <c r="J206" s="96" t="str">
        <f>I206</f>
        <v>Sixty Two</v>
      </c>
      <c r="K206" s="96"/>
    </row>
    <row r="207" spans="1:11" ht="15" hidden="1">
      <c r="A207" s="96"/>
      <c r="B207" s="99"/>
      <c r="C207" s="98"/>
      <c r="D207" s="96"/>
      <c r="E207" s="96"/>
      <c r="F207" s="96"/>
      <c r="G207" s="144" t="str">
        <f>CONCATENATE("(Rupees ",J202," ",J203," ",J204," ",J205," and  ",J206," Only) ")</f>
        <v>(Rupees Zero Lakhs   Four Thousand  Five Hundred  and  Sixty Two Only) </v>
      </c>
      <c r="H207" s="144"/>
      <c r="I207" s="144"/>
      <c r="J207" s="144"/>
      <c r="K207" s="96"/>
    </row>
    <row r="208" spans="1:11" ht="15" hidden="1">
      <c r="A208" s="96"/>
      <c r="B208" s="99"/>
      <c r="C208" s="98"/>
      <c r="D208" s="96"/>
      <c r="E208" s="96"/>
      <c r="F208" s="96"/>
      <c r="G208" s="96"/>
      <c r="H208" s="96"/>
      <c r="I208" s="96"/>
      <c r="J208" s="96"/>
      <c r="K208" s="96"/>
    </row>
    <row r="209" spans="1:11" ht="15" hidden="1">
      <c r="A209" s="96"/>
      <c r="B209" s="99"/>
      <c r="C209" s="98"/>
      <c r="D209" s="96"/>
      <c r="E209" s="96"/>
      <c r="F209" s="96"/>
      <c r="G209" s="96"/>
      <c r="H209" s="96"/>
      <c r="I209" s="96"/>
      <c r="J209" s="96"/>
      <c r="K209" s="96"/>
    </row>
    <row r="210" spans="1:11" ht="15" hidden="1">
      <c r="A210" s="96"/>
      <c r="B210" s="99"/>
      <c r="C210" s="98"/>
      <c r="D210" s="96"/>
      <c r="E210" s="96"/>
      <c r="F210" s="96"/>
      <c r="G210" s="96"/>
      <c r="H210" s="96"/>
      <c r="I210" s="96"/>
      <c r="J210" s="96"/>
      <c r="K210" s="96"/>
    </row>
    <row r="211" spans="1:11" ht="15" hidden="1">
      <c r="A211" s="96"/>
      <c r="B211" s="99"/>
      <c r="C211" s="98"/>
      <c r="D211" s="96"/>
      <c r="E211" s="96"/>
      <c r="F211" s="96"/>
      <c r="G211" s="96"/>
      <c r="H211" s="96"/>
      <c r="I211" s="96"/>
      <c r="J211" s="96"/>
      <c r="K211" s="96"/>
    </row>
    <row r="212" spans="1:11" ht="15" hidden="1">
      <c r="A212" s="96"/>
      <c r="B212" s="99"/>
      <c r="C212" s="98"/>
      <c r="D212" s="96"/>
      <c r="E212" s="96"/>
      <c r="F212" s="96"/>
      <c r="G212" s="96"/>
      <c r="H212" s="103"/>
      <c r="I212" s="103"/>
      <c r="J212" s="103"/>
      <c r="K212" s="103"/>
    </row>
    <row r="213" spans="1:11" ht="15" hidden="1">
      <c r="A213" s="96"/>
      <c r="B213" s="99"/>
      <c r="C213" s="98"/>
      <c r="D213" s="96"/>
      <c r="E213" s="96"/>
      <c r="F213" s="96"/>
      <c r="G213" s="96"/>
      <c r="H213" s="96"/>
      <c r="I213" s="96"/>
      <c r="J213" s="96"/>
      <c r="K213" s="96"/>
    </row>
    <row r="214" spans="1:11" ht="15" hidden="1">
      <c r="A214" s="96"/>
      <c r="B214" s="99"/>
      <c r="C214" s="98"/>
      <c r="D214" s="96"/>
      <c r="E214" s="96"/>
      <c r="F214" s="96"/>
      <c r="G214" s="96"/>
      <c r="H214" s="98"/>
      <c r="I214" s="96"/>
      <c r="J214" s="96"/>
      <c r="K214" s="96"/>
    </row>
    <row r="215" spans="1:11" ht="15" hidden="1">
      <c r="A215" s="96"/>
      <c r="B215" s="99"/>
      <c r="C215" s="98"/>
      <c r="D215" s="96"/>
      <c r="E215" s="96"/>
      <c r="F215" s="96"/>
      <c r="G215" s="96"/>
      <c r="H215" s="98"/>
      <c r="I215" s="96"/>
      <c r="J215" s="96"/>
      <c r="K215" s="96"/>
    </row>
    <row r="216" spans="1:11" ht="15" hidden="1">
      <c r="A216" s="96"/>
      <c r="B216" s="99"/>
      <c r="C216" s="98"/>
      <c r="D216" s="96"/>
      <c r="E216" s="96"/>
      <c r="F216" s="96"/>
      <c r="G216" s="96"/>
      <c r="H216" s="98"/>
      <c r="I216" s="96"/>
      <c r="J216" s="96"/>
      <c r="K216" s="96"/>
    </row>
    <row r="217" spans="1:11" ht="18.75" hidden="1">
      <c r="A217" s="145" t="s">
        <v>500</v>
      </c>
      <c r="B217" s="145"/>
      <c r="C217" s="145"/>
      <c r="D217" s="145"/>
      <c r="E217" s="145"/>
      <c r="F217" s="145"/>
      <c r="G217" s="145"/>
      <c r="H217" s="145"/>
      <c r="I217" s="145"/>
      <c r="J217" s="145"/>
      <c r="K217" s="96"/>
    </row>
    <row r="218" spans="1:11" ht="15" hidden="1">
      <c r="A218" s="96">
        <f>A200</f>
        <v>4562</v>
      </c>
      <c r="B218" s="99">
        <f>A218/10000</f>
        <v>0.4562</v>
      </c>
      <c r="C218" s="98">
        <f>INT(B218)</f>
        <v>0</v>
      </c>
      <c r="D218" s="96"/>
      <c r="E218" s="96"/>
      <c r="F218" s="96"/>
      <c r="G218" s="96" t="s">
        <v>484</v>
      </c>
      <c r="H218" s="98">
        <f>C218</f>
        <v>0</v>
      </c>
      <c r="I218" s="96" t="str">
        <f>VLOOKUP(H218,$AA$1:$AB$10,2,FALSE)</f>
        <v>Zero</v>
      </c>
      <c r="J218" s="96">
        <f>IF(AND(I218="Zero"),"",IF(AND(H218=1),VLOOKUP(H219,$AA$1:$AD$10,4,FALSE),VLOOKUP(I218,$AB$1:$AC$10,2,FALSE)))</f>
      </c>
      <c r="K218" s="96"/>
    </row>
    <row r="219" spans="1:11" ht="15" hidden="1">
      <c r="A219" s="96">
        <f>A218-(C218*10000)</f>
        <v>4562</v>
      </c>
      <c r="B219" s="99">
        <f>A219/1000</f>
        <v>4.562</v>
      </c>
      <c r="C219" s="98">
        <f>INT(B219)</f>
        <v>4</v>
      </c>
      <c r="D219" s="96"/>
      <c r="E219" s="96"/>
      <c r="F219" s="96"/>
      <c r="G219" s="96" t="s">
        <v>488</v>
      </c>
      <c r="H219" s="98">
        <f>C219</f>
        <v>4</v>
      </c>
      <c r="I219" s="96" t="str">
        <f>VLOOKUP(H219,$AA$1:$AB$10,2,FALSE)</f>
        <v>Four</v>
      </c>
      <c r="J219" s="96" t="str">
        <f>IF(AND(I219="Zero")," Thousand ",IF(AND(H218=1)," Thousand ",CONCATENATE(I219," Thousand ")))</f>
        <v>Four Thousand </v>
      </c>
      <c r="K219" s="96"/>
    </row>
    <row r="220" spans="1:11" ht="15" hidden="1">
      <c r="A220" s="96">
        <f>A219-(C219*1000)</f>
        <v>562</v>
      </c>
      <c r="B220" s="99">
        <f>A220/100</f>
        <v>5.62</v>
      </c>
      <c r="C220" s="98">
        <f>INT(B220)</f>
        <v>5</v>
      </c>
      <c r="D220" s="96"/>
      <c r="E220" s="96"/>
      <c r="F220" s="96"/>
      <c r="G220" s="96" t="s">
        <v>492</v>
      </c>
      <c r="H220" s="98">
        <f>C220</f>
        <v>5</v>
      </c>
      <c r="I220" s="96" t="str">
        <f>VLOOKUP(H220,$AA$1:$AB$10,2,FALSE)</f>
        <v>Five</v>
      </c>
      <c r="J220" s="96" t="str">
        <f>IF(I220="Zero","",CONCATENATE(I220," Hundred "))</f>
        <v>Five Hundred </v>
      </c>
      <c r="K220" s="96"/>
    </row>
    <row r="221" spans="1:11" ht="15" hidden="1">
      <c r="A221" s="96">
        <f>A220-(C220*100)</f>
        <v>62</v>
      </c>
      <c r="B221" s="99">
        <f>A221/10</f>
        <v>6.2</v>
      </c>
      <c r="C221" s="98">
        <f>A221</f>
        <v>62</v>
      </c>
      <c r="D221" s="96"/>
      <c r="E221" s="96"/>
      <c r="F221" s="96"/>
      <c r="G221" s="96" t="s">
        <v>496</v>
      </c>
      <c r="H221" s="98">
        <f>C221</f>
        <v>62</v>
      </c>
      <c r="I221" s="96" t="str">
        <f>VLOOKUP(H221,$AA$1:$AB$101,2,FALSE)</f>
        <v>Sixty Two</v>
      </c>
      <c r="J221" s="96" t="str">
        <f>I221</f>
        <v>Sixty Two</v>
      </c>
      <c r="K221" s="96"/>
    </row>
    <row r="222" spans="1:11" ht="15" hidden="1">
      <c r="A222" s="96"/>
      <c r="B222" s="99"/>
      <c r="C222" s="98"/>
      <c r="D222" s="96"/>
      <c r="E222" s="96"/>
      <c r="F222" s="96"/>
      <c r="G222" s="144" t="str">
        <f>CONCATENATE("(Rupees ",J217," ",J218," ",J219," ",J220," and  ",J221," Only) ")</f>
        <v>(Rupees   Four Thousand  Five Hundred  and  Sixty Two Only) </v>
      </c>
      <c r="H222" s="144"/>
      <c r="I222" s="144"/>
      <c r="J222" s="144"/>
      <c r="K222" s="96"/>
    </row>
    <row r="223" spans="1:11" ht="15" hidden="1">
      <c r="A223" s="96"/>
      <c r="B223" s="99"/>
      <c r="C223" s="98"/>
      <c r="D223" s="96"/>
      <c r="E223" s="96"/>
      <c r="F223" s="96"/>
      <c r="G223" s="96"/>
      <c r="H223" s="98"/>
      <c r="I223" s="96"/>
      <c r="J223" s="96"/>
      <c r="K223" s="96"/>
    </row>
    <row r="224" spans="1:11" ht="15" hidden="1">
      <c r="A224" s="96"/>
      <c r="B224" s="99"/>
      <c r="C224" s="98"/>
      <c r="D224" s="96"/>
      <c r="E224" s="96"/>
      <c r="F224" s="96"/>
      <c r="G224" s="96"/>
      <c r="H224" s="98"/>
      <c r="I224" s="96"/>
      <c r="J224" s="96"/>
      <c r="K224" s="96"/>
    </row>
    <row r="225" spans="1:11" ht="15" hidden="1">
      <c r="A225" s="96"/>
      <c r="B225" s="99"/>
      <c r="C225" s="98"/>
      <c r="D225" s="96"/>
      <c r="E225" s="96"/>
      <c r="F225" s="96"/>
      <c r="G225" s="144"/>
      <c r="H225" s="144"/>
      <c r="I225" s="144"/>
      <c r="J225" s="144"/>
      <c r="K225" s="96"/>
    </row>
    <row r="226" spans="1:11" ht="15" hidden="1">
      <c r="A226" s="96"/>
      <c r="B226" s="99"/>
      <c r="C226" s="98"/>
      <c r="D226" s="96"/>
      <c r="E226" s="96"/>
      <c r="F226" s="96"/>
      <c r="G226" s="96"/>
      <c r="H226" s="98"/>
      <c r="I226" s="96"/>
      <c r="J226" s="96"/>
      <c r="K226" s="96"/>
    </row>
    <row r="227" spans="1:11" ht="15" hidden="1">
      <c r="A227" s="96"/>
      <c r="B227" s="99"/>
      <c r="C227" s="98"/>
      <c r="D227" s="96"/>
      <c r="E227" s="96"/>
      <c r="F227" s="96"/>
      <c r="G227" s="96"/>
      <c r="H227" s="98"/>
      <c r="I227" s="96"/>
      <c r="J227" s="96"/>
      <c r="K227" s="96"/>
    </row>
    <row r="228" spans="1:11" ht="15" hidden="1">
      <c r="A228" s="96"/>
      <c r="B228" s="99"/>
      <c r="C228" s="98"/>
      <c r="D228" s="96"/>
      <c r="E228" s="96"/>
      <c r="F228" s="96"/>
      <c r="G228" s="105"/>
      <c r="H228" s="105"/>
      <c r="I228" s="105"/>
      <c r="J228" s="105"/>
      <c r="K228" s="96"/>
    </row>
    <row r="229" spans="1:11" ht="15" hidden="1">
      <c r="A229" s="96"/>
      <c r="B229" s="97"/>
      <c r="C229" s="96"/>
      <c r="D229" s="96"/>
      <c r="E229" s="96"/>
      <c r="F229" s="96"/>
      <c r="G229" s="96"/>
      <c r="H229" s="96"/>
      <c r="I229" s="96"/>
      <c r="J229" s="96"/>
      <c r="K229" s="96"/>
    </row>
    <row r="230" spans="1:11" ht="15" hidden="1">
      <c r="A230" s="96"/>
      <c r="B230" s="97"/>
      <c r="C230" s="96"/>
      <c r="D230" s="96"/>
      <c r="E230" s="96"/>
      <c r="F230" s="96"/>
      <c r="G230" s="96"/>
      <c r="H230" s="96"/>
      <c r="I230" s="96"/>
      <c r="J230" s="96"/>
      <c r="K230" s="96"/>
    </row>
    <row r="231" spans="1:11" ht="15" hidden="1">
      <c r="A231" s="96"/>
      <c r="B231" s="97"/>
      <c r="C231" s="96"/>
      <c r="D231" s="96"/>
      <c r="E231" s="96"/>
      <c r="F231" s="96"/>
      <c r="G231" s="96"/>
      <c r="H231" s="96"/>
      <c r="I231" s="96"/>
      <c r="J231" s="96"/>
      <c r="K231" s="96"/>
    </row>
    <row r="232" spans="1:11" ht="15" hidden="1">
      <c r="A232" s="96"/>
      <c r="B232" s="99"/>
      <c r="C232" s="98"/>
      <c r="D232" s="96"/>
      <c r="E232" s="96"/>
      <c r="F232" s="96"/>
      <c r="G232" s="96"/>
      <c r="H232" s="98"/>
      <c r="I232" s="96"/>
      <c r="J232" s="96"/>
      <c r="K232" s="96"/>
    </row>
    <row r="233" spans="1:11" ht="18.75" hidden="1">
      <c r="A233" s="145" t="s">
        <v>515</v>
      </c>
      <c r="B233" s="145"/>
      <c r="C233" s="145"/>
      <c r="D233" s="145"/>
      <c r="E233" s="145"/>
      <c r="F233" s="145"/>
      <c r="G233" s="145"/>
      <c r="H233" s="145"/>
      <c r="I233" s="145"/>
      <c r="J233" s="145"/>
      <c r="K233" s="96"/>
    </row>
    <row r="234" spans="1:11" ht="15" hidden="1">
      <c r="A234" s="96">
        <f>A200</f>
        <v>4562</v>
      </c>
      <c r="B234" s="99">
        <f>A234/1000</f>
        <v>4.562</v>
      </c>
      <c r="C234" s="98">
        <f>INT(B234)</f>
        <v>4</v>
      </c>
      <c r="D234" s="96"/>
      <c r="E234" s="96"/>
      <c r="F234" s="96"/>
      <c r="G234" s="96" t="s">
        <v>488</v>
      </c>
      <c r="H234" s="98">
        <f>C234</f>
        <v>4</v>
      </c>
      <c r="I234" s="96" t="str">
        <f>VLOOKUP(H234,$AA$1:$AB$10,2,FALSE)</f>
        <v>Four</v>
      </c>
      <c r="J234" s="96" t="str">
        <f>IF(AND(I234="Zero")," Thousand ",IF(AND(H233=1)," Thousand ",CONCATENATE(I234," Thousand ")))</f>
        <v>Four Thousand </v>
      </c>
      <c r="K234" s="96"/>
    </row>
    <row r="235" spans="1:11" ht="15" hidden="1">
      <c r="A235" s="96">
        <f>A234-(C234*1000)</f>
        <v>562</v>
      </c>
      <c r="B235" s="99">
        <f>A235/100</f>
        <v>5.62</v>
      </c>
      <c r="C235" s="98">
        <f>INT(B235)</f>
        <v>5</v>
      </c>
      <c r="D235" s="96"/>
      <c r="E235" s="96"/>
      <c r="F235" s="96"/>
      <c r="G235" s="96" t="s">
        <v>492</v>
      </c>
      <c r="H235" s="98">
        <f>C235</f>
        <v>5</v>
      </c>
      <c r="I235" s="96" t="str">
        <f>VLOOKUP(H235,$AA$1:$AB$10,2,FALSE)</f>
        <v>Five</v>
      </c>
      <c r="J235" s="96" t="str">
        <f>IF(I235="Zero","",CONCATENATE(I235," Hundred "))</f>
        <v>Five Hundred </v>
      </c>
      <c r="K235" s="96"/>
    </row>
    <row r="236" spans="1:11" ht="15" hidden="1">
      <c r="A236" s="96">
        <f>A235-(C235*100)</f>
        <v>62</v>
      </c>
      <c r="B236" s="99">
        <f>A236/10</f>
        <v>6.2</v>
      </c>
      <c r="C236" s="98">
        <f>A236</f>
        <v>62</v>
      </c>
      <c r="D236" s="96"/>
      <c r="E236" s="96"/>
      <c r="F236" s="96"/>
      <c r="G236" s="96" t="s">
        <v>496</v>
      </c>
      <c r="H236" s="98">
        <f>C236</f>
        <v>62</v>
      </c>
      <c r="I236" s="96" t="str">
        <f>VLOOKUP(H236,$AA$1:$AB$101,2,FALSE)</f>
        <v>Sixty Two</v>
      </c>
      <c r="J236" s="96" t="str">
        <f>I236</f>
        <v>Sixty Two</v>
      </c>
      <c r="K236" s="96"/>
    </row>
    <row r="237" spans="1:11" ht="15" hidden="1">
      <c r="A237" s="96"/>
      <c r="B237" s="99"/>
      <c r="C237" s="98"/>
      <c r="D237" s="96"/>
      <c r="E237" s="96"/>
      <c r="F237" s="96"/>
      <c r="G237" s="144" t="str">
        <f>CONCATENATE("(Rupees ",J232," ",J233," ",J234," ",J235," and  ",J236," Only) ")</f>
        <v>(Rupees   Four Thousand  Five Hundred  and  Sixty Two Only) </v>
      </c>
      <c r="H237" s="144"/>
      <c r="I237" s="144"/>
      <c r="J237" s="144"/>
      <c r="K237" s="96"/>
    </row>
    <row r="238" spans="1:11" ht="15" hidden="1">
      <c r="A238" s="96"/>
      <c r="B238" s="99"/>
      <c r="C238" s="98"/>
      <c r="D238" s="96"/>
      <c r="E238" s="96"/>
      <c r="F238" s="96"/>
      <c r="G238" s="144"/>
      <c r="H238" s="144"/>
      <c r="I238" s="144"/>
      <c r="J238" s="144"/>
      <c r="K238" s="96"/>
    </row>
    <row r="239" spans="1:11" ht="15" hidden="1">
      <c r="A239" s="96"/>
      <c r="B239" s="97"/>
      <c r="C239" s="96"/>
      <c r="D239" s="96"/>
      <c r="E239" s="96"/>
      <c r="F239" s="96"/>
      <c r="G239" s="96"/>
      <c r="H239" s="96"/>
      <c r="I239" s="96"/>
      <c r="J239" s="96"/>
      <c r="K239" s="96"/>
    </row>
    <row r="240" spans="1:11" ht="15" hidden="1">
      <c r="A240" s="96"/>
      <c r="B240" s="97"/>
      <c r="C240" s="96"/>
      <c r="D240" s="96"/>
      <c r="E240" s="96"/>
      <c r="F240" s="96"/>
      <c r="G240" s="96"/>
      <c r="H240" s="96"/>
      <c r="I240" s="96"/>
      <c r="J240" s="96"/>
      <c r="K240" s="96"/>
    </row>
    <row r="241" spans="1:11" ht="15" hidden="1">
      <c r="A241" s="96"/>
      <c r="B241" s="97"/>
      <c r="C241" s="96"/>
      <c r="D241" s="96"/>
      <c r="E241" s="96"/>
      <c r="F241" s="96"/>
      <c r="G241" s="96"/>
      <c r="H241" s="96"/>
      <c r="I241" s="96"/>
      <c r="J241" s="96"/>
      <c r="K241" s="96"/>
    </row>
    <row r="242" spans="1:11" ht="15" hidden="1">
      <c r="A242" s="96"/>
      <c r="B242" s="97"/>
      <c r="C242" s="96"/>
      <c r="D242" s="96"/>
      <c r="E242" s="96"/>
      <c r="F242" s="96"/>
      <c r="G242" s="96"/>
      <c r="H242" s="96"/>
      <c r="I242" s="96"/>
      <c r="J242" s="96"/>
      <c r="K242" s="96"/>
    </row>
    <row r="243" spans="1:11" ht="15" hidden="1">
      <c r="A243" s="96"/>
      <c r="B243" s="97"/>
      <c r="C243" s="96"/>
      <c r="D243" s="96"/>
      <c r="E243" s="96"/>
      <c r="F243" s="96"/>
      <c r="G243" s="96"/>
      <c r="H243" s="96"/>
      <c r="I243" s="96"/>
      <c r="J243" s="96"/>
      <c r="K243" s="96"/>
    </row>
    <row r="244" spans="1:11" ht="15" hidden="1">
      <c r="A244" s="96"/>
      <c r="B244" s="99"/>
      <c r="C244" s="98"/>
      <c r="D244" s="96"/>
      <c r="E244" s="96"/>
      <c r="F244" s="96"/>
      <c r="G244" s="96"/>
      <c r="H244" s="98"/>
      <c r="I244" s="96"/>
      <c r="J244" s="96"/>
      <c r="K244" s="96"/>
    </row>
    <row r="245" spans="1:11" ht="15" hidden="1">
      <c r="A245" s="96"/>
      <c r="B245" s="99"/>
      <c r="C245" s="98"/>
      <c r="D245" s="96"/>
      <c r="E245" s="96"/>
      <c r="F245" s="96"/>
      <c r="G245" s="96"/>
      <c r="H245" s="98"/>
      <c r="I245" s="96"/>
      <c r="J245" s="96"/>
      <c r="K245" s="96"/>
    </row>
    <row r="246" spans="1:11" ht="18.75" hidden="1">
      <c r="A246" s="145" t="s">
        <v>528</v>
      </c>
      <c r="B246" s="145"/>
      <c r="C246" s="145"/>
      <c r="D246" s="145"/>
      <c r="E246" s="145"/>
      <c r="F246" s="145"/>
      <c r="G246" s="145"/>
      <c r="H246" s="145"/>
      <c r="I246" s="145"/>
      <c r="J246" s="145"/>
      <c r="K246" s="96"/>
    </row>
    <row r="247" spans="1:11" ht="15" hidden="1">
      <c r="A247" s="96">
        <f>A200</f>
        <v>4562</v>
      </c>
      <c r="B247" s="99">
        <f>A247/100</f>
        <v>45.62</v>
      </c>
      <c r="C247" s="98">
        <f>INT(B247)</f>
        <v>45</v>
      </c>
      <c r="D247" s="96"/>
      <c r="E247" s="96"/>
      <c r="F247" s="96"/>
      <c r="G247" s="96" t="s">
        <v>492</v>
      </c>
      <c r="H247" s="98">
        <f>C247</f>
        <v>45</v>
      </c>
      <c r="I247" s="96" t="e">
        <f>VLOOKUP(H247,$AA$1:$AB$10,2,FALSE)</f>
        <v>#N/A</v>
      </c>
      <c r="J247" s="96" t="e">
        <f>IF(I247="Zero","",CONCATENATE(I247," Hundred "))</f>
        <v>#N/A</v>
      </c>
      <c r="K247" s="96"/>
    </row>
    <row r="248" spans="1:11" ht="15" hidden="1">
      <c r="A248" s="96">
        <f>A247-(C247*100)</f>
        <v>62</v>
      </c>
      <c r="B248" s="99">
        <f>A248/10</f>
        <v>6.2</v>
      </c>
      <c r="C248" s="98">
        <f>A248</f>
        <v>62</v>
      </c>
      <c r="D248" s="96"/>
      <c r="E248" s="96"/>
      <c r="F248" s="96"/>
      <c r="G248" s="96" t="s">
        <v>496</v>
      </c>
      <c r="H248" s="98">
        <f>C248</f>
        <v>62</v>
      </c>
      <c r="I248" s="96" t="str">
        <f>VLOOKUP(H248,$AA$1:$AB$101,2,FALSE)</f>
        <v>Sixty Two</v>
      </c>
      <c r="J248" s="96" t="str">
        <f>I248</f>
        <v>Sixty Two</v>
      </c>
      <c r="K248" s="96"/>
    </row>
    <row r="249" spans="1:11" ht="15" hidden="1">
      <c r="A249" s="96"/>
      <c r="B249" s="99"/>
      <c r="C249" s="98"/>
      <c r="D249" s="96"/>
      <c r="E249" s="96"/>
      <c r="F249" s="96"/>
      <c r="G249" s="144" t="e">
        <f>CONCATENATE("(Rupees ",J244," ",J245," ",J246," ",J247," and  ",J248," Only) ")</f>
        <v>#N/A</v>
      </c>
      <c r="H249" s="144"/>
      <c r="I249" s="144"/>
      <c r="J249" s="144"/>
      <c r="K249" s="96"/>
    </row>
    <row r="250" spans="1:11" ht="15" hidden="1">
      <c r="A250" s="96"/>
      <c r="B250" s="97"/>
      <c r="C250" s="96"/>
      <c r="D250" s="96"/>
      <c r="E250" s="96"/>
      <c r="F250" s="96"/>
      <c r="G250" s="96"/>
      <c r="H250" s="96"/>
      <c r="I250" s="96"/>
      <c r="J250" s="96"/>
      <c r="K250" s="96"/>
    </row>
    <row r="251" spans="1:11" ht="15" hidden="1">
      <c r="A251" s="96"/>
      <c r="B251" s="97"/>
      <c r="C251" s="96"/>
      <c r="D251" s="96"/>
      <c r="E251" s="96"/>
      <c r="F251" s="96"/>
      <c r="G251" s="96"/>
      <c r="H251" s="96"/>
      <c r="I251" s="96"/>
      <c r="J251" s="96"/>
      <c r="K251" s="96"/>
    </row>
    <row r="252" spans="1:11" ht="15" hidden="1">
      <c r="A252" s="96"/>
      <c r="B252" s="97"/>
      <c r="C252" s="96"/>
      <c r="D252" s="96"/>
      <c r="E252" s="96"/>
      <c r="F252" s="96"/>
      <c r="G252" s="96"/>
      <c r="H252" s="96"/>
      <c r="I252" s="96"/>
      <c r="J252" s="96"/>
      <c r="K252" s="96"/>
    </row>
    <row r="253" spans="1:11" ht="15" hidden="1">
      <c r="A253" s="96"/>
      <c r="B253" s="97"/>
      <c r="C253" s="96"/>
      <c r="D253" s="96"/>
      <c r="E253" s="96"/>
      <c r="F253" s="96"/>
      <c r="G253" s="96"/>
      <c r="H253" s="96"/>
      <c r="I253" s="96"/>
      <c r="J253" s="96"/>
      <c r="K253" s="96"/>
    </row>
    <row r="254" spans="1:11" ht="15" hidden="1">
      <c r="A254" s="96"/>
      <c r="B254" s="97"/>
      <c r="C254" s="96"/>
      <c r="D254" s="96"/>
      <c r="E254" s="96"/>
      <c r="F254" s="96"/>
      <c r="G254" s="96"/>
      <c r="H254" s="96"/>
      <c r="I254" s="96"/>
      <c r="J254" s="96"/>
      <c r="K254" s="96"/>
    </row>
    <row r="255" spans="1:11" ht="15" hidden="1">
      <c r="A255" s="96"/>
      <c r="B255" s="97"/>
      <c r="C255" s="96"/>
      <c r="D255" s="96"/>
      <c r="E255" s="96"/>
      <c r="F255" s="96"/>
      <c r="G255" s="96"/>
      <c r="H255" s="96"/>
      <c r="I255" s="96"/>
      <c r="J255" s="96"/>
      <c r="K255" s="96"/>
    </row>
    <row r="256" spans="1:11" ht="15" hidden="1">
      <c r="A256" s="96"/>
      <c r="B256" s="99"/>
      <c r="C256" s="98"/>
      <c r="D256" s="96"/>
      <c r="E256" s="96"/>
      <c r="F256" s="96"/>
      <c r="G256" s="96"/>
      <c r="H256" s="98"/>
      <c r="I256" s="96"/>
      <c r="J256" s="96"/>
      <c r="K256" s="96"/>
    </row>
    <row r="257" spans="1:11" ht="15" hidden="1">
      <c r="A257" s="96"/>
      <c r="B257" s="99"/>
      <c r="C257" s="98"/>
      <c r="D257" s="96"/>
      <c r="E257" s="96"/>
      <c r="F257" s="96"/>
      <c r="G257" s="96"/>
      <c r="H257" s="98"/>
      <c r="I257" s="96"/>
      <c r="J257" s="96"/>
      <c r="K257" s="96"/>
    </row>
    <row r="258" spans="1:11" ht="15" hidden="1">
      <c r="A258" s="96"/>
      <c r="B258" s="99"/>
      <c r="C258" s="98"/>
      <c r="D258" s="96"/>
      <c r="E258" s="96"/>
      <c r="F258" s="96"/>
      <c r="G258" s="96"/>
      <c r="H258" s="98"/>
      <c r="I258" s="96"/>
      <c r="J258" s="96"/>
      <c r="K258" s="96"/>
    </row>
    <row r="259" spans="1:11" ht="18.75" hidden="1">
      <c r="A259" s="145" t="s">
        <v>528</v>
      </c>
      <c r="B259" s="145"/>
      <c r="C259" s="145"/>
      <c r="D259" s="145"/>
      <c r="E259" s="145"/>
      <c r="F259" s="145"/>
      <c r="G259" s="145"/>
      <c r="H259" s="145"/>
      <c r="I259" s="145"/>
      <c r="J259" s="145"/>
      <c r="K259" s="96"/>
    </row>
    <row r="260" spans="1:11" ht="15" hidden="1">
      <c r="A260" s="96">
        <f>A200</f>
        <v>4562</v>
      </c>
      <c r="B260" s="99">
        <f>A260/10</f>
        <v>456.2</v>
      </c>
      <c r="C260" s="98">
        <f>A260</f>
        <v>4562</v>
      </c>
      <c r="D260" s="96"/>
      <c r="E260" s="96"/>
      <c r="F260" s="96"/>
      <c r="G260" s="96" t="s">
        <v>496</v>
      </c>
      <c r="H260" s="98">
        <f>C260</f>
        <v>4562</v>
      </c>
      <c r="I260" s="96" t="e">
        <f>VLOOKUP(H260,$AA$1:$AB$101,2,FALSE)</f>
        <v>#N/A</v>
      </c>
      <c r="J260" s="96" t="e">
        <f>I260</f>
        <v>#N/A</v>
      </c>
      <c r="K260" s="96"/>
    </row>
    <row r="261" spans="1:11" ht="15" hidden="1">
      <c r="A261" s="96"/>
      <c r="B261" s="99"/>
      <c r="C261" s="98"/>
      <c r="D261" s="96"/>
      <c r="E261" s="96"/>
      <c r="F261" s="96"/>
      <c r="G261" s="144" t="e">
        <f>CONCATENATE("(Rupees ",J256," ",J257," ",J258," ",J259," ",J260," Only) ")</f>
        <v>#N/A</v>
      </c>
      <c r="H261" s="144"/>
      <c r="I261" s="144"/>
      <c r="J261" s="144"/>
      <c r="K261" s="96"/>
    </row>
    <row r="262" spans="1:11" ht="15" hidden="1">
      <c r="A262" s="96"/>
      <c r="B262" s="97"/>
      <c r="C262" s="96"/>
      <c r="D262" s="96"/>
      <c r="E262" s="96"/>
      <c r="F262" s="96"/>
      <c r="G262" s="96"/>
      <c r="H262" s="96"/>
      <c r="I262" s="96"/>
      <c r="J262" s="96"/>
      <c r="K262" s="96"/>
    </row>
    <row r="263" spans="1:11" ht="15" hidden="1">
      <c r="A263" s="96"/>
      <c r="B263" s="97"/>
      <c r="C263" s="96"/>
      <c r="D263" s="96"/>
      <c r="E263" s="96"/>
      <c r="F263" s="96"/>
      <c r="G263" s="96"/>
      <c r="H263" s="96"/>
      <c r="I263" s="96"/>
      <c r="J263" s="96"/>
      <c r="K263" s="96"/>
    </row>
    <row r="264" spans="1:11" ht="15" hidden="1">
      <c r="A264" s="96"/>
      <c r="B264" s="97"/>
      <c r="C264" s="96"/>
      <c r="D264" s="96"/>
      <c r="E264" s="96"/>
      <c r="F264" s="96"/>
      <c r="G264" s="96"/>
      <c r="H264" s="96"/>
      <c r="I264" s="96"/>
      <c r="J264" s="96"/>
      <c r="K264" s="96"/>
    </row>
    <row r="265" spans="1:11" ht="15" hidden="1">
      <c r="A265" s="96"/>
      <c r="B265" s="97"/>
      <c r="C265" s="96"/>
      <c r="D265" s="96"/>
      <c r="E265" s="96"/>
      <c r="F265" s="96"/>
      <c r="G265" s="96"/>
      <c r="H265" s="96"/>
      <c r="I265" s="96"/>
      <c r="J265" s="96"/>
      <c r="K265" s="96"/>
    </row>
    <row r="266" spans="1:11" ht="15" hidden="1">
      <c r="A266" s="146" t="str">
        <f>IF(AND(A200&gt;=100000),G207,IF(AND(A200&gt;=10000,A200&lt;=99999),G222,IF(AND(A200&gt;=1000,A200&lt;=9999),G237,IF(AND(A200&gt;=100,A200&lt;=999),G249,G261))))</f>
        <v>(Rupees   Four Thousand  Five Hundred  and  Sixty Two Only) </v>
      </c>
      <c r="B266" s="146"/>
      <c r="C266" s="146"/>
      <c r="D266" s="146"/>
      <c r="E266" s="146"/>
      <c r="F266" s="146"/>
      <c r="G266" s="146"/>
      <c r="H266" s="146"/>
      <c r="I266" s="146"/>
      <c r="J266" s="146"/>
      <c r="K266" s="96"/>
    </row>
    <row r="267" spans="1:11" ht="15" hidden="1">
      <c r="A267" s="96"/>
      <c r="B267" s="97"/>
      <c r="C267" s="96"/>
      <c r="D267" s="96"/>
      <c r="E267" s="96"/>
      <c r="F267" s="96"/>
      <c r="G267" s="96"/>
      <c r="H267" s="96"/>
      <c r="I267" s="96"/>
      <c r="J267" s="96"/>
      <c r="K267" s="96"/>
    </row>
    <row r="268" spans="1:11" ht="15" hidden="1">
      <c r="A268" s="96"/>
      <c r="B268" s="97"/>
      <c r="C268" s="96"/>
      <c r="D268" s="96"/>
      <c r="E268" s="96"/>
      <c r="F268" s="96"/>
      <c r="G268" s="96"/>
      <c r="H268" s="96"/>
      <c r="I268" s="96"/>
      <c r="J268" s="96"/>
      <c r="K268" s="96"/>
    </row>
    <row r="269" spans="1:11" ht="15" hidden="1">
      <c r="A269" s="96"/>
      <c r="B269" s="97"/>
      <c r="C269" s="96"/>
      <c r="D269" s="96"/>
      <c r="E269" s="96"/>
      <c r="F269" s="96"/>
      <c r="G269" s="96"/>
      <c r="H269" s="96"/>
      <c r="I269" s="96"/>
      <c r="J269" s="96"/>
      <c r="K269" s="96"/>
    </row>
    <row r="270" spans="1:11" ht="15" hidden="1">
      <c r="A270" s="96"/>
      <c r="B270" s="97"/>
      <c r="C270" s="96"/>
      <c r="D270" s="96"/>
      <c r="E270" s="96"/>
      <c r="F270" s="96"/>
      <c r="G270" s="96"/>
      <c r="H270" s="96"/>
      <c r="I270" s="96"/>
      <c r="J270" s="96"/>
      <c r="K270" s="96"/>
    </row>
    <row r="271" spans="1:11" ht="15" hidden="1">
      <c r="A271" s="96"/>
      <c r="B271" s="97"/>
      <c r="C271" s="96"/>
      <c r="D271" s="96"/>
      <c r="E271" s="96"/>
      <c r="F271" s="96"/>
      <c r="G271" s="96"/>
      <c r="H271" s="96"/>
      <c r="I271" s="96"/>
      <c r="J271" s="96"/>
      <c r="K271" s="96"/>
    </row>
    <row r="272" spans="1:11" ht="15" hidden="1">
      <c r="A272" s="96"/>
      <c r="B272" s="97"/>
      <c r="C272" s="96"/>
      <c r="D272" s="96"/>
      <c r="E272" s="96"/>
      <c r="F272" s="96"/>
      <c r="G272" s="96"/>
      <c r="H272" s="96"/>
      <c r="I272" s="96"/>
      <c r="J272" s="96"/>
      <c r="K272" s="96"/>
    </row>
    <row r="273" spans="1:11" ht="15" hidden="1">
      <c r="A273" s="96"/>
      <c r="B273" s="97"/>
      <c r="C273" s="96"/>
      <c r="D273" s="96"/>
      <c r="E273" s="96"/>
      <c r="F273" s="96"/>
      <c r="G273" s="96"/>
      <c r="H273" s="96"/>
      <c r="I273" s="96"/>
      <c r="J273" s="96"/>
      <c r="K273" s="96"/>
    </row>
    <row r="274" spans="1:11" ht="15" hidden="1">
      <c r="A274" s="96"/>
      <c r="B274" s="97"/>
      <c r="C274" s="96"/>
      <c r="D274" s="96"/>
      <c r="E274" s="96"/>
      <c r="F274" s="96"/>
      <c r="G274" s="96"/>
      <c r="H274" s="96"/>
      <c r="I274" s="96"/>
      <c r="J274" s="96"/>
      <c r="K274" s="96"/>
    </row>
    <row r="275" spans="1:11" ht="15" hidden="1">
      <c r="A275" s="96"/>
      <c r="B275" s="97"/>
      <c r="C275" s="96"/>
      <c r="D275" s="96"/>
      <c r="E275" s="96"/>
      <c r="F275" s="96"/>
      <c r="G275" s="96"/>
      <c r="H275" s="96"/>
      <c r="I275" s="96"/>
      <c r="J275" s="96"/>
      <c r="K275" s="96"/>
    </row>
    <row r="276" spans="1:11" ht="15" hidden="1">
      <c r="A276" s="96"/>
      <c r="B276" s="97"/>
      <c r="C276" s="96"/>
      <c r="D276" s="96"/>
      <c r="E276" s="96"/>
      <c r="F276" s="96"/>
      <c r="G276" s="96"/>
      <c r="H276" s="96"/>
      <c r="I276" s="96"/>
      <c r="J276" s="96"/>
      <c r="K276" s="96"/>
    </row>
    <row r="277" spans="1:11" ht="15" hidden="1">
      <c r="A277" s="96"/>
      <c r="B277" s="97"/>
      <c r="C277" s="96"/>
      <c r="D277" s="96"/>
      <c r="E277" s="96"/>
      <c r="F277" s="96"/>
      <c r="G277" s="96"/>
      <c r="H277" s="96"/>
      <c r="I277" s="96"/>
      <c r="J277" s="96"/>
      <c r="K277" s="96"/>
    </row>
    <row r="278" spans="1:11" ht="15" hidden="1">
      <c r="A278" s="96"/>
      <c r="B278" s="97"/>
      <c r="C278" s="96"/>
      <c r="D278" s="96"/>
      <c r="E278" s="96"/>
      <c r="F278" s="96"/>
      <c r="G278" s="96"/>
      <c r="H278" s="96"/>
      <c r="I278" s="96"/>
      <c r="J278" s="96"/>
      <c r="K278" s="96"/>
    </row>
    <row r="279" spans="1:11" ht="15" hidden="1">
      <c r="A279" s="96"/>
      <c r="B279" s="97"/>
      <c r="C279" s="96"/>
      <c r="D279" s="96"/>
      <c r="E279" s="96"/>
      <c r="F279" s="96"/>
      <c r="G279" s="96"/>
      <c r="H279" s="96"/>
      <c r="I279" s="96"/>
      <c r="J279" s="96"/>
      <c r="K279" s="96"/>
    </row>
    <row r="280" spans="1:11" ht="15" hidden="1">
      <c r="A280" s="96"/>
      <c r="B280" s="97"/>
      <c r="C280" s="96"/>
      <c r="D280" s="96"/>
      <c r="E280" s="96"/>
      <c r="F280" s="96"/>
      <c r="G280" s="96"/>
      <c r="H280" s="96"/>
      <c r="I280" s="96"/>
      <c r="J280" s="96"/>
      <c r="K280" s="96"/>
    </row>
    <row r="281" spans="1:11" ht="15" hidden="1">
      <c r="A281" s="96"/>
      <c r="B281" s="97"/>
      <c r="C281" s="96"/>
      <c r="D281" s="96"/>
      <c r="E281" s="96"/>
      <c r="F281" s="96"/>
      <c r="G281" s="96"/>
      <c r="H281" s="96"/>
      <c r="I281" s="96"/>
      <c r="J281" s="96"/>
      <c r="K281" s="96"/>
    </row>
    <row r="282" spans="1:11" ht="15" hidden="1">
      <c r="A282" s="96"/>
      <c r="B282" s="97"/>
      <c r="C282" s="96"/>
      <c r="D282" s="96"/>
      <c r="E282" s="96"/>
      <c r="F282" s="96"/>
      <c r="G282" s="96"/>
      <c r="H282" s="96"/>
      <c r="I282" s="96"/>
      <c r="J282" s="96"/>
      <c r="K282" s="96"/>
    </row>
    <row r="283" spans="1:11" ht="15" hidden="1">
      <c r="A283" s="96"/>
      <c r="B283" s="97"/>
      <c r="C283" s="96"/>
      <c r="D283" s="96"/>
      <c r="E283" s="96"/>
      <c r="F283" s="96"/>
      <c r="G283" s="96"/>
      <c r="H283" s="96"/>
      <c r="I283" s="96"/>
      <c r="J283" s="96"/>
      <c r="K283" s="96"/>
    </row>
    <row r="284" spans="1:11" ht="15" hidden="1">
      <c r="A284" s="96"/>
      <c r="B284" s="97"/>
      <c r="C284" s="96"/>
      <c r="D284" s="96"/>
      <c r="E284" s="96"/>
      <c r="F284" s="96"/>
      <c r="G284" s="96"/>
      <c r="H284" s="96"/>
      <c r="I284" s="96"/>
      <c r="J284" s="96"/>
      <c r="K284" s="96"/>
    </row>
    <row r="285" spans="1:11" ht="15" hidden="1">
      <c r="A285" s="96"/>
      <c r="B285" s="97"/>
      <c r="C285" s="96"/>
      <c r="D285" s="96"/>
      <c r="E285" s="96"/>
      <c r="F285" s="96"/>
      <c r="G285" s="96"/>
      <c r="H285" s="96"/>
      <c r="I285" s="96"/>
      <c r="J285" s="96"/>
      <c r="K285" s="96"/>
    </row>
    <row r="286" spans="1:11" ht="15" hidden="1">
      <c r="A286" s="96"/>
      <c r="B286" s="97"/>
      <c r="C286" s="96"/>
      <c r="D286" s="96"/>
      <c r="E286" s="96"/>
      <c r="F286" s="96"/>
      <c r="G286" s="96"/>
      <c r="H286" s="96"/>
      <c r="I286" s="96"/>
      <c r="J286" s="96"/>
      <c r="K286" s="96"/>
    </row>
    <row r="287" spans="1:11" ht="15" hidden="1">
      <c r="A287" s="96"/>
      <c r="B287" s="97"/>
      <c r="C287" s="96"/>
      <c r="D287" s="96"/>
      <c r="E287" s="96"/>
      <c r="F287" s="96"/>
      <c r="G287" s="96"/>
      <c r="H287" s="96"/>
      <c r="I287" s="96"/>
      <c r="J287" s="96"/>
      <c r="K287" s="96"/>
    </row>
    <row r="288" spans="1:11" ht="15" hidden="1">
      <c r="A288" s="96"/>
      <c r="B288" s="97"/>
      <c r="C288" s="96"/>
      <c r="D288" s="96"/>
      <c r="E288" s="96"/>
      <c r="F288" s="96"/>
      <c r="G288" s="96"/>
      <c r="H288" s="96"/>
      <c r="I288" s="96"/>
      <c r="J288" s="96"/>
      <c r="K288" s="96"/>
    </row>
    <row r="289" spans="1:11" ht="15" hidden="1">
      <c r="A289" s="96"/>
      <c r="B289" s="97"/>
      <c r="C289" s="96"/>
      <c r="D289" s="96"/>
      <c r="E289" s="96"/>
      <c r="F289" s="96"/>
      <c r="G289" s="96"/>
      <c r="H289" s="96"/>
      <c r="I289" s="96"/>
      <c r="J289" s="96"/>
      <c r="K289" s="96"/>
    </row>
    <row r="290" spans="1:11" ht="15" hidden="1">
      <c r="A290" s="96"/>
      <c r="B290" s="97"/>
      <c r="C290" s="96"/>
      <c r="D290" s="96"/>
      <c r="E290" s="96"/>
      <c r="F290" s="96"/>
      <c r="G290" s="96"/>
      <c r="H290" s="96"/>
      <c r="I290" s="96"/>
      <c r="J290" s="96"/>
      <c r="K290" s="96"/>
    </row>
    <row r="291" spans="1:11" ht="15" hidden="1">
      <c r="A291" s="96"/>
      <c r="B291" s="97"/>
      <c r="C291" s="96"/>
      <c r="D291" s="96"/>
      <c r="E291" s="96"/>
      <c r="F291" s="96"/>
      <c r="G291" s="96"/>
      <c r="H291" s="96"/>
      <c r="I291" s="96"/>
      <c r="J291" s="96"/>
      <c r="K291" s="96"/>
    </row>
    <row r="292" spans="1:11" ht="15" hidden="1">
      <c r="A292" s="96"/>
      <c r="B292" s="97"/>
      <c r="C292" s="96"/>
      <c r="D292" s="96"/>
      <c r="E292" s="96"/>
      <c r="F292" s="96"/>
      <c r="G292" s="96"/>
      <c r="H292" s="96"/>
      <c r="I292" s="96"/>
      <c r="J292" s="96"/>
      <c r="K292" s="96"/>
    </row>
    <row r="293" spans="1:11" ht="15" hidden="1">
      <c r="A293" s="96"/>
      <c r="B293" s="97"/>
      <c r="C293" s="96"/>
      <c r="D293" s="96"/>
      <c r="E293" s="96"/>
      <c r="F293" s="96"/>
      <c r="G293" s="96"/>
      <c r="H293" s="96"/>
      <c r="I293" s="96"/>
      <c r="J293" s="96"/>
      <c r="K293" s="96"/>
    </row>
    <row r="294" spans="1:11" ht="15" hidden="1">
      <c r="A294" s="96"/>
      <c r="B294" s="97"/>
      <c r="C294" s="96"/>
      <c r="D294" s="96"/>
      <c r="E294" s="96"/>
      <c r="F294" s="96"/>
      <c r="G294" s="96"/>
      <c r="H294" s="96"/>
      <c r="I294" s="96"/>
      <c r="J294" s="96"/>
      <c r="K294" s="96"/>
    </row>
    <row r="295" spans="1:11" ht="15" hidden="1">
      <c r="A295" s="96"/>
      <c r="B295" s="97"/>
      <c r="C295" s="96"/>
      <c r="D295" s="96"/>
      <c r="E295" s="96"/>
      <c r="F295" s="96"/>
      <c r="G295" s="96"/>
      <c r="H295" s="96"/>
      <c r="I295" s="96"/>
      <c r="J295" s="96"/>
      <c r="K295" s="96"/>
    </row>
    <row r="296" spans="1:11" ht="15" hidden="1">
      <c r="A296" s="96"/>
      <c r="B296" s="97"/>
      <c r="C296" s="96"/>
      <c r="D296" s="96"/>
      <c r="E296" s="96"/>
      <c r="F296" s="96"/>
      <c r="G296" s="96"/>
      <c r="H296" s="96"/>
      <c r="I296" s="96"/>
      <c r="J296" s="96"/>
      <c r="K296" s="96"/>
    </row>
    <row r="297" spans="1:11" ht="15" hidden="1">
      <c r="A297" s="96"/>
      <c r="B297" s="97"/>
      <c r="C297" s="96"/>
      <c r="D297" s="96"/>
      <c r="E297" s="96"/>
      <c r="F297" s="96"/>
      <c r="G297" s="96"/>
      <c r="H297" s="96"/>
      <c r="I297" s="96"/>
      <c r="J297" s="96"/>
      <c r="K297" s="96"/>
    </row>
    <row r="298" spans="1:11" ht="15" hidden="1">
      <c r="A298" s="96"/>
      <c r="B298" s="97"/>
      <c r="C298" s="96"/>
      <c r="D298" s="96"/>
      <c r="E298" s="96"/>
      <c r="F298" s="96"/>
      <c r="G298" s="96"/>
      <c r="H298" s="96"/>
      <c r="I298" s="96"/>
      <c r="J298" s="96"/>
      <c r="K298" s="96"/>
    </row>
    <row r="299" spans="1:11" ht="15" hidden="1">
      <c r="A299" s="106"/>
      <c r="B299" s="107"/>
      <c r="C299" s="96"/>
      <c r="D299" s="96"/>
      <c r="E299" s="96"/>
      <c r="F299" s="96"/>
      <c r="G299" s="96"/>
      <c r="H299" s="96"/>
      <c r="I299" s="96"/>
      <c r="J299" s="96"/>
      <c r="K299" s="96"/>
    </row>
    <row r="300" spans="1:27" s="89" customFormat="1" ht="22.5" customHeight="1">
      <c r="A300" s="108">
        <v>46215</v>
      </c>
      <c r="B300" s="109" t="str">
        <f>A366</f>
        <v>(Rupees  Fourty Six Thousand  Two Hundred  and  Fifteen Only) </v>
      </c>
      <c r="C300" s="110"/>
      <c r="D300" s="110"/>
      <c r="E300" s="110"/>
      <c r="F300" s="110"/>
      <c r="G300" s="110"/>
      <c r="H300" s="110"/>
      <c r="I300" s="110"/>
      <c r="J300" s="110"/>
      <c r="K300" s="110"/>
      <c r="AA300" s="90"/>
    </row>
    <row r="301" spans="1:11" ht="18.75" hidden="1">
      <c r="A301" s="147" t="s">
        <v>476</v>
      </c>
      <c r="B301" s="147"/>
      <c r="C301" s="147"/>
      <c r="D301" s="147"/>
      <c r="E301" s="147"/>
      <c r="F301" s="147"/>
      <c r="G301" s="147"/>
      <c r="H301" s="147"/>
      <c r="I301" s="147"/>
      <c r="J301" s="147"/>
      <c r="K301" s="147"/>
    </row>
    <row r="302" spans="1:11" ht="15" hidden="1">
      <c r="A302" s="96">
        <f>A300</f>
        <v>46215</v>
      </c>
      <c r="B302" s="99">
        <f>A302/100000</f>
        <v>0.46215</v>
      </c>
      <c r="C302" s="98">
        <f>INT(B302)</f>
        <v>0</v>
      </c>
      <c r="D302" s="96"/>
      <c r="E302" s="96"/>
      <c r="F302" s="96"/>
      <c r="G302" s="96" t="s">
        <v>480</v>
      </c>
      <c r="H302" s="98">
        <f>C302</f>
        <v>0</v>
      </c>
      <c r="I302" s="96" t="str">
        <f>VLOOKUP(H302,$AA$1:$AB$10,2,FALSE)</f>
        <v>Zero</v>
      </c>
      <c r="J302" s="96" t="str">
        <f>CONCATENATE(I302," Lakhs ")</f>
        <v>Zero Lakhs </v>
      </c>
      <c r="K302" s="96"/>
    </row>
    <row r="303" spans="1:11" ht="15" hidden="1">
      <c r="A303" s="96">
        <f>A302-(C302*100000)</f>
        <v>46215</v>
      </c>
      <c r="B303" s="99">
        <f>A303/10000</f>
        <v>4.6215</v>
      </c>
      <c r="C303" s="98">
        <f>INT(B303)</f>
        <v>4</v>
      </c>
      <c r="D303" s="96"/>
      <c r="E303" s="96"/>
      <c r="F303" s="96"/>
      <c r="G303" s="96" t="s">
        <v>484</v>
      </c>
      <c r="H303" s="98">
        <f>C303</f>
        <v>4</v>
      </c>
      <c r="I303" s="96" t="str">
        <f>VLOOKUP(H303,$AA$1:$AB$10,2,FALSE)</f>
        <v>Four</v>
      </c>
      <c r="J303" s="96" t="str">
        <f>IF(AND(I303="Zero"),"",IF(AND(H303=1),VLOOKUP(H304,$AA$1:$AD$10,4,FALSE),VLOOKUP(I303,$AB$1:$AC$10,2,FALSE)))</f>
        <v>Fourty</v>
      </c>
      <c r="K303" s="96"/>
    </row>
    <row r="304" spans="1:11" ht="15" hidden="1">
      <c r="A304" s="96">
        <f>A303-(C303*10000)</f>
        <v>6215</v>
      </c>
      <c r="B304" s="99">
        <f>A304/1000</f>
        <v>6.215</v>
      </c>
      <c r="C304" s="98">
        <f>INT(B304)</f>
        <v>6</v>
      </c>
      <c r="D304" s="96"/>
      <c r="E304" s="96"/>
      <c r="F304" s="96"/>
      <c r="G304" s="96" t="s">
        <v>488</v>
      </c>
      <c r="H304" s="98">
        <f>C304</f>
        <v>6</v>
      </c>
      <c r="I304" s="96" t="str">
        <f>VLOOKUP(H304,$AA$1:$AB$10,2,FALSE)</f>
        <v>Six</v>
      </c>
      <c r="J304" s="96" t="str">
        <f>IF(AND(I304="Zero")," Thousand ",IF(AND(H303=1)," Thousand ",CONCATENATE(I304," Thousand ")))</f>
        <v>Six Thousand </v>
      </c>
      <c r="K304" s="96"/>
    </row>
    <row r="305" spans="1:11" ht="15" hidden="1">
      <c r="A305" s="96">
        <f>A304-(C304*1000)</f>
        <v>215</v>
      </c>
      <c r="B305" s="99">
        <f>A305/100</f>
        <v>2.15</v>
      </c>
      <c r="C305" s="98">
        <f>INT(B305)</f>
        <v>2</v>
      </c>
      <c r="D305" s="96"/>
      <c r="E305" s="96"/>
      <c r="F305" s="96"/>
      <c r="G305" s="96" t="s">
        <v>492</v>
      </c>
      <c r="H305" s="98">
        <f>C305</f>
        <v>2</v>
      </c>
      <c r="I305" s="96" t="str">
        <f>VLOOKUP(H305,$AA$1:$AB$10,2,FALSE)</f>
        <v>Two</v>
      </c>
      <c r="J305" s="96" t="str">
        <f>IF(I305="Zero","",CONCATENATE(I305," Hundred "))</f>
        <v>Two Hundred </v>
      </c>
      <c r="K305" s="96"/>
    </row>
    <row r="306" spans="1:11" ht="15" hidden="1">
      <c r="A306" s="96">
        <f>A305-(C305*100)</f>
        <v>15</v>
      </c>
      <c r="B306" s="99">
        <f>A306/10</f>
        <v>1.5</v>
      </c>
      <c r="C306" s="98">
        <f>A306</f>
        <v>15</v>
      </c>
      <c r="D306" s="96"/>
      <c r="E306" s="96"/>
      <c r="F306" s="96"/>
      <c r="G306" s="96" t="s">
        <v>496</v>
      </c>
      <c r="H306" s="98">
        <f>C306</f>
        <v>15</v>
      </c>
      <c r="I306" s="96" t="str">
        <f>VLOOKUP(H306,$AA$1:$AB$101,2,FALSE)</f>
        <v>Fifteen</v>
      </c>
      <c r="J306" s="96" t="str">
        <f>I306</f>
        <v>Fifteen</v>
      </c>
      <c r="K306" s="96"/>
    </row>
    <row r="307" spans="1:11" ht="15" hidden="1">
      <c r="A307" s="96"/>
      <c r="B307" s="99"/>
      <c r="C307" s="98"/>
      <c r="D307" s="96"/>
      <c r="E307" s="96"/>
      <c r="F307" s="96"/>
      <c r="G307" s="144" t="str">
        <f>CONCATENATE("(Rupees ",J302," ",J303," ",J304," ",J305," and  ",J306," Only) ")</f>
        <v>(Rupees Zero Lakhs  Fourty Six Thousand  Two Hundred  and  Fifteen Only) </v>
      </c>
      <c r="H307" s="144"/>
      <c r="I307" s="144"/>
      <c r="J307" s="144"/>
      <c r="K307" s="96"/>
    </row>
    <row r="308" spans="1:11" ht="15" hidden="1">
      <c r="A308" s="96"/>
      <c r="B308" s="99"/>
      <c r="C308" s="98"/>
      <c r="D308" s="96"/>
      <c r="E308" s="96"/>
      <c r="F308" s="96"/>
      <c r="G308" s="96"/>
      <c r="H308" s="96"/>
      <c r="I308" s="96"/>
      <c r="J308" s="96"/>
      <c r="K308" s="96"/>
    </row>
    <row r="309" spans="1:11" ht="15" hidden="1">
      <c r="A309" s="96"/>
      <c r="B309" s="99"/>
      <c r="C309" s="98"/>
      <c r="D309" s="96"/>
      <c r="E309" s="96"/>
      <c r="F309" s="96"/>
      <c r="G309" s="96"/>
      <c r="H309" s="96"/>
      <c r="I309" s="96"/>
      <c r="J309" s="96"/>
      <c r="K309" s="96"/>
    </row>
    <row r="310" spans="1:11" ht="15" hidden="1">
      <c r="A310" s="96"/>
      <c r="B310" s="99"/>
      <c r="C310" s="98"/>
      <c r="D310" s="96"/>
      <c r="E310" s="96"/>
      <c r="F310" s="96"/>
      <c r="G310" s="96"/>
      <c r="H310" s="96"/>
      <c r="I310" s="96"/>
      <c r="J310" s="96"/>
      <c r="K310" s="96"/>
    </row>
    <row r="311" spans="1:11" ht="15" hidden="1">
      <c r="A311" s="96"/>
      <c r="B311" s="99"/>
      <c r="C311" s="98"/>
      <c r="D311" s="96"/>
      <c r="E311" s="96"/>
      <c r="F311" s="96"/>
      <c r="G311" s="96"/>
      <c r="H311" s="96"/>
      <c r="I311" s="96"/>
      <c r="J311" s="96"/>
      <c r="K311" s="96"/>
    </row>
    <row r="312" spans="1:11" ht="15" hidden="1">
      <c r="A312" s="96"/>
      <c r="B312" s="99"/>
      <c r="C312" s="98"/>
      <c r="D312" s="96"/>
      <c r="E312" s="96"/>
      <c r="F312" s="96"/>
      <c r="G312" s="96"/>
      <c r="H312" s="103"/>
      <c r="I312" s="103"/>
      <c r="J312" s="103"/>
      <c r="K312" s="103"/>
    </row>
    <row r="313" spans="1:11" ht="15" hidden="1">
      <c r="A313" s="96"/>
      <c r="B313" s="99"/>
      <c r="C313" s="98"/>
      <c r="D313" s="96"/>
      <c r="E313" s="96"/>
      <c r="F313" s="96"/>
      <c r="G313" s="96"/>
      <c r="H313" s="96"/>
      <c r="I313" s="96"/>
      <c r="J313" s="96"/>
      <c r="K313" s="96"/>
    </row>
    <row r="314" spans="1:11" ht="15" hidden="1">
      <c r="A314" s="96"/>
      <c r="B314" s="99"/>
      <c r="C314" s="98"/>
      <c r="D314" s="96"/>
      <c r="E314" s="96"/>
      <c r="F314" s="96"/>
      <c r="G314" s="96"/>
      <c r="H314" s="98"/>
      <c r="I314" s="96"/>
      <c r="J314" s="96"/>
      <c r="K314" s="96"/>
    </row>
    <row r="315" spans="1:11" ht="15" hidden="1">
      <c r="A315" s="96"/>
      <c r="B315" s="99"/>
      <c r="C315" s="98"/>
      <c r="D315" s="96"/>
      <c r="E315" s="96"/>
      <c r="F315" s="96"/>
      <c r="G315" s="96"/>
      <c r="H315" s="98"/>
      <c r="I315" s="96"/>
      <c r="J315" s="96"/>
      <c r="K315" s="96"/>
    </row>
    <row r="316" spans="1:11" ht="15" hidden="1">
      <c r="A316" s="96"/>
      <c r="B316" s="99"/>
      <c r="C316" s="98"/>
      <c r="D316" s="96"/>
      <c r="E316" s="96"/>
      <c r="F316" s="96"/>
      <c r="G316" s="96"/>
      <c r="H316" s="98"/>
      <c r="I316" s="96"/>
      <c r="J316" s="96"/>
      <c r="K316" s="96"/>
    </row>
    <row r="317" spans="1:11" ht="18.75" hidden="1">
      <c r="A317" s="145" t="s">
        <v>500</v>
      </c>
      <c r="B317" s="145"/>
      <c r="C317" s="145"/>
      <c r="D317" s="145"/>
      <c r="E317" s="145"/>
      <c r="F317" s="145"/>
      <c r="G317" s="145"/>
      <c r="H317" s="145"/>
      <c r="I317" s="145"/>
      <c r="J317" s="145"/>
      <c r="K317" s="96"/>
    </row>
    <row r="318" spans="1:11" ht="15" hidden="1">
      <c r="A318" s="96">
        <f>A300</f>
        <v>46215</v>
      </c>
      <c r="B318" s="99">
        <f>A318/10000</f>
        <v>4.6215</v>
      </c>
      <c r="C318" s="98">
        <f>INT(B318)</f>
        <v>4</v>
      </c>
      <c r="D318" s="96"/>
      <c r="E318" s="96"/>
      <c r="F318" s="96"/>
      <c r="G318" s="96" t="s">
        <v>484</v>
      </c>
      <c r="H318" s="98">
        <f>C318</f>
        <v>4</v>
      </c>
      <c r="I318" s="96" t="str">
        <f>VLOOKUP(H318,$AA$1:$AB$10,2,FALSE)</f>
        <v>Four</v>
      </c>
      <c r="J318" s="96" t="str">
        <f>IF(AND(I318="Zero"),"",IF(AND(H318=1),VLOOKUP(H319,$AA$1:$AD$10,4,FALSE),VLOOKUP(I318,$AB$1:$AC$10,2,FALSE)))</f>
        <v>Fourty</v>
      </c>
      <c r="K318" s="96"/>
    </row>
    <row r="319" spans="1:11" ht="15" hidden="1">
      <c r="A319" s="96">
        <f>A318-(C318*10000)</f>
        <v>6215</v>
      </c>
      <c r="B319" s="99">
        <f>A319/1000</f>
        <v>6.215</v>
      </c>
      <c r="C319" s="98">
        <f>INT(B319)</f>
        <v>6</v>
      </c>
      <c r="D319" s="96"/>
      <c r="E319" s="96"/>
      <c r="F319" s="96"/>
      <c r="G319" s="96" t="s">
        <v>488</v>
      </c>
      <c r="H319" s="98">
        <f>C319</f>
        <v>6</v>
      </c>
      <c r="I319" s="96" t="str">
        <f>VLOOKUP(H319,$AA$1:$AB$10,2,FALSE)</f>
        <v>Six</v>
      </c>
      <c r="J319" s="96" t="str">
        <f>IF(AND(I319="Zero")," Thousand ",IF(AND(H318=1)," Thousand ",CONCATENATE(I319," Thousand ")))</f>
        <v>Six Thousand </v>
      </c>
      <c r="K319" s="96"/>
    </row>
    <row r="320" spans="1:11" ht="15" hidden="1">
      <c r="A320" s="96">
        <f>A319-(C319*1000)</f>
        <v>215</v>
      </c>
      <c r="B320" s="99">
        <f>A320/100</f>
        <v>2.15</v>
      </c>
      <c r="C320" s="98">
        <f>INT(B320)</f>
        <v>2</v>
      </c>
      <c r="D320" s="96"/>
      <c r="E320" s="96"/>
      <c r="F320" s="96"/>
      <c r="G320" s="96" t="s">
        <v>492</v>
      </c>
      <c r="H320" s="98">
        <f>C320</f>
        <v>2</v>
      </c>
      <c r="I320" s="96" t="str">
        <f>VLOOKUP(H320,$AA$1:$AB$10,2,FALSE)</f>
        <v>Two</v>
      </c>
      <c r="J320" s="96" t="str">
        <f>IF(I320="Zero","",CONCATENATE(I320," Hundred "))</f>
        <v>Two Hundred </v>
      </c>
      <c r="K320" s="96"/>
    </row>
    <row r="321" spans="1:11" ht="15" hidden="1">
      <c r="A321" s="96">
        <f>A320-(C320*100)</f>
        <v>15</v>
      </c>
      <c r="B321" s="99">
        <f>A321/10</f>
        <v>1.5</v>
      </c>
      <c r="C321" s="98">
        <f>A321</f>
        <v>15</v>
      </c>
      <c r="D321" s="96"/>
      <c r="E321" s="96"/>
      <c r="F321" s="96"/>
      <c r="G321" s="96" t="s">
        <v>496</v>
      </c>
      <c r="H321" s="98">
        <f>C321</f>
        <v>15</v>
      </c>
      <c r="I321" s="96" t="str">
        <f>VLOOKUP(H321,$AA$1:$AB$101,2,FALSE)</f>
        <v>Fifteen</v>
      </c>
      <c r="J321" s="96" t="str">
        <f>I321</f>
        <v>Fifteen</v>
      </c>
      <c r="K321" s="96"/>
    </row>
    <row r="322" spans="1:11" ht="15" hidden="1">
      <c r="A322" s="96"/>
      <c r="B322" s="99"/>
      <c r="C322" s="98"/>
      <c r="D322" s="96"/>
      <c r="E322" s="96"/>
      <c r="F322" s="96"/>
      <c r="G322" s="144" t="str">
        <f>CONCATENATE("(Rupees ",J317," ",J318," ",J319," ",J320," and  ",J321," Only) ")</f>
        <v>(Rupees  Fourty Six Thousand  Two Hundred  and  Fifteen Only) </v>
      </c>
      <c r="H322" s="144"/>
      <c r="I322" s="144"/>
      <c r="J322" s="144"/>
      <c r="K322" s="96"/>
    </row>
    <row r="323" spans="1:11" ht="15" hidden="1">
      <c r="A323" s="96"/>
      <c r="B323" s="99"/>
      <c r="C323" s="98"/>
      <c r="D323" s="96"/>
      <c r="E323" s="96"/>
      <c r="F323" s="96"/>
      <c r="G323" s="96"/>
      <c r="H323" s="98"/>
      <c r="I323" s="96"/>
      <c r="J323" s="96"/>
      <c r="K323" s="96"/>
    </row>
    <row r="324" spans="1:11" ht="15" hidden="1">
      <c r="A324" s="96"/>
      <c r="B324" s="99"/>
      <c r="C324" s="98"/>
      <c r="D324" s="96"/>
      <c r="E324" s="96"/>
      <c r="F324" s="96"/>
      <c r="G324" s="96"/>
      <c r="H324" s="98"/>
      <c r="I324" s="96"/>
      <c r="J324" s="96"/>
      <c r="K324" s="96"/>
    </row>
    <row r="325" spans="1:11" ht="15" hidden="1">
      <c r="A325" s="96"/>
      <c r="B325" s="99"/>
      <c r="C325" s="98"/>
      <c r="D325" s="96"/>
      <c r="E325" s="96"/>
      <c r="F325" s="96"/>
      <c r="G325" s="144"/>
      <c r="H325" s="144"/>
      <c r="I325" s="144"/>
      <c r="J325" s="144"/>
      <c r="K325" s="96"/>
    </row>
    <row r="326" spans="1:11" ht="15" hidden="1">
      <c r="A326" s="96"/>
      <c r="B326" s="99"/>
      <c r="C326" s="98"/>
      <c r="D326" s="96"/>
      <c r="E326" s="96"/>
      <c r="F326" s="96"/>
      <c r="G326" s="96"/>
      <c r="H326" s="98"/>
      <c r="I326" s="96"/>
      <c r="J326" s="96"/>
      <c r="K326" s="96"/>
    </row>
    <row r="327" spans="1:11" ht="15" hidden="1">
      <c r="A327" s="96"/>
      <c r="B327" s="99"/>
      <c r="C327" s="98"/>
      <c r="D327" s="96"/>
      <c r="E327" s="96"/>
      <c r="F327" s="96"/>
      <c r="G327" s="96"/>
      <c r="H327" s="98"/>
      <c r="I327" s="96"/>
      <c r="J327" s="96"/>
      <c r="K327" s="96"/>
    </row>
    <row r="328" spans="1:11" ht="15" hidden="1">
      <c r="A328" s="96"/>
      <c r="B328" s="99"/>
      <c r="C328" s="98"/>
      <c r="D328" s="96"/>
      <c r="E328" s="96"/>
      <c r="F328" s="96"/>
      <c r="G328" s="105"/>
      <c r="H328" s="105"/>
      <c r="I328" s="105"/>
      <c r="J328" s="105"/>
      <c r="K328" s="96"/>
    </row>
    <row r="329" spans="1:11" ht="15" hidden="1">
      <c r="A329" s="96"/>
      <c r="B329" s="97"/>
      <c r="C329" s="96"/>
      <c r="D329" s="96"/>
      <c r="E329" s="96"/>
      <c r="F329" s="96"/>
      <c r="G329" s="96"/>
      <c r="H329" s="96"/>
      <c r="I329" s="96"/>
      <c r="J329" s="96"/>
      <c r="K329" s="96"/>
    </row>
    <row r="330" spans="1:11" ht="15" hidden="1">
      <c r="A330" s="96"/>
      <c r="B330" s="97"/>
      <c r="C330" s="96"/>
      <c r="D330" s="96"/>
      <c r="E330" s="96"/>
      <c r="F330" s="96"/>
      <c r="G330" s="96"/>
      <c r="H330" s="96"/>
      <c r="I330" s="96"/>
      <c r="J330" s="96"/>
      <c r="K330" s="96"/>
    </row>
    <row r="331" spans="1:11" ht="15" hidden="1">
      <c r="A331" s="96"/>
      <c r="B331" s="97"/>
      <c r="C331" s="96"/>
      <c r="D331" s="96"/>
      <c r="E331" s="96"/>
      <c r="F331" s="96"/>
      <c r="G331" s="96"/>
      <c r="H331" s="96"/>
      <c r="I331" s="96"/>
      <c r="J331" s="96"/>
      <c r="K331" s="96"/>
    </row>
    <row r="332" spans="1:11" ht="15" hidden="1">
      <c r="A332" s="96"/>
      <c r="B332" s="99"/>
      <c r="C332" s="98"/>
      <c r="D332" s="96"/>
      <c r="E332" s="96"/>
      <c r="F332" s="96"/>
      <c r="G332" s="96"/>
      <c r="H332" s="98"/>
      <c r="I332" s="96"/>
      <c r="J332" s="96"/>
      <c r="K332" s="96"/>
    </row>
    <row r="333" spans="1:11" ht="18.75" hidden="1">
      <c r="A333" s="145" t="s">
        <v>515</v>
      </c>
      <c r="B333" s="145"/>
      <c r="C333" s="145"/>
      <c r="D333" s="145"/>
      <c r="E333" s="145"/>
      <c r="F333" s="145"/>
      <c r="G333" s="145"/>
      <c r="H333" s="145"/>
      <c r="I333" s="145"/>
      <c r="J333" s="145"/>
      <c r="K333" s="96"/>
    </row>
    <row r="334" spans="1:11" ht="15" hidden="1">
      <c r="A334" s="96">
        <f>A300</f>
        <v>46215</v>
      </c>
      <c r="B334" s="99">
        <f>A334/1000</f>
        <v>46.215</v>
      </c>
      <c r="C334" s="98">
        <f>INT(B334)</f>
        <v>46</v>
      </c>
      <c r="D334" s="96"/>
      <c r="E334" s="96"/>
      <c r="F334" s="96"/>
      <c r="G334" s="96" t="s">
        <v>488</v>
      </c>
      <c r="H334" s="98">
        <f>C334</f>
        <v>46</v>
      </c>
      <c r="I334" s="96" t="e">
        <f>VLOOKUP(H334,$AA$1:$AB$10,2,FALSE)</f>
        <v>#N/A</v>
      </c>
      <c r="J334" s="96" t="e">
        <f>IF(AND(I334="Zero")," Thousand ",IF(AND(H333=1)," Thousand ",CONCATENATE(I334," Thousand ")))</f>
        <v>#N/A</v>
      </c>
      <c r="K334" s="96"/>
    </row>
    <row r="335" spans="1:11" ht="15" hidden="1">
      <c r="A335" s="96">
        <f>A334-(C334*1000)</f>
        <v>215</v>
      </c>
      <c r="B335" s="99">
        <f>A335/100</f>
        <v>2.15</v>
      </c>
      <c r="C335" s="98">
        <f>INT(B335)</f>
        <v>2</v>
      </c>
      <c r="D335" s="96"/>
      <c r="E335" s="96"/>
      <c r="F335" s="96"/>
      <c r="G335" s="96" t="s">
        <v>492</v>
      </c>
      <c r="H335" s="98">
        <f>C335</f>
        <v>2</v>
      </c>
      <c r="I335" s="96" t="str">
        <f>VLOOKUP(H335,$AA$1:$AB$10,2,FALSE)</f>
        <v>Two</v>
      </c>
      <c r="J335" s="96" t="str">
        <f>IF(I335="Zero","",CONCATENATE(I335," Hundred "))</f>
        <v>Two Hundred </v>
      </c>
      <c r="K335" s="96"/>
    </row>
    <row r="336" spans="1:11" ht="15" hidden="1">
      <c r="A336" s="96">
        <f>A335-(C335*100)</f>
        <v>15</v>
      </c>
      <c r="B336" s="99">
        <f>A336/10</f>
        <v>1.5</v>
      </c>
      <c r="C336" s="98">
        <f>A336</f>
        <v>15</v>
      </c>
      <c r="D336" s="96"/>
      <c r="E336" s="96"/>
      <c r="F336" s="96"/>
      <c r="G336" s="96" t="s">
        <v>496</v>
      </c>
      <c r="H336" s="98">
        <f>C336</f>
        <v>15</v>
      </c>
      <c r="I336" s="96" t="str">
        <f>VLOOKUP(H336,$AA$1:$AB$101,2,FALSE)</f>
        <v>Fifteen</v>
      </c>
      <c r="J336" s="96" t="str">
        <f>I336</f>
        <v>Fifteen</v>
      </c>
      <c r="K336" s="96"/>
    </row>
    <row r="337" spans="1:11" ht="15" hidden="1">
      <c r="A337" s="96"/>
      <c r="B337" s="99"/>
      <c r="C337" s="98"/>
      <c r="D337" s="96"/>
      <c r="E337" s="96"/>
      <c r="F337" s="96"/>
      <c r="G337" s="144" t="e">
        <f>CONCATENATE("(Rupees ",J332," ",J333," ",J334," ",J335," and  ",J336," Only) ")</f>
        <v>#N/A</v>
      </c>
      <c r="H337" s="144"/>
      <c r="I337" s="144"/>
      <c r="J337" s="144"/>
      <c r="K337" s="96"/>
    </row>
    <row r="338" spans="1:11" ht="15" hidden="1">
      <c r="A338" s="96"/>
      <c r="B338" s="99"/>
      <c r="C338" s="98"/>
      <c r="D338" s="96"/>
      <c r="E338" s="96"/>
      <c r="F338" s="96"/>
      <c r="G338" s="144"/>
      <c r="H338" s="144"/>
      <c r="I338" s="144"/>
      <c r="J338" s="144"/>
      <c r="K338" s="96"/>
    </row>
    <row r="339" spans="1:11" ht="15" hidden="1">
      <c r="A339" s="96"/>
      <c r="B339" s="97"/>
      <c r="C339" s="96"/>
      <c r="D339" s="96"/>
      <c r="E339" s="96"/>
      <c r="F339" s="96"/>
      <c r="G339" s="96"/>
      <c r="H339" s="96"/>
      <c r="I339" s="96"/>
      <c r="J339" s="96"/>
      <c r="K339" s="96"/>
    </row>
    <row r="340" spans="1:11" ht="15" hidden="1">
      <c r="A340" s="96"/>
      <c r="B340" s="97"/>
      <c r="C340" s="96"/>
      <c r="D340" s="96"/>
      <c r="E340" s="96"/>
      <c r="F340" s="96"/>
      <c r="G340" s="96"/>
      <c r="H340" s="96"/>
      <c r="I340" s="96"/>
      <c r="J340" s="96"/>
      <c r="K340" s="96"/>
    </row>
    <row r="341" spans="1:11" ht="15" hidden="1">
      <c r="A341" s="96"/>
      <c r="B341" s="97"/>
      <c r="C341" s="96"/>
      <c r="D341" s="96"/>
      <c r="E341" s="96"/>
      <c r="F341" s="96"/>
      <c r="G341" s="96"/>
      <c r="H341" s="96"/>
      <c r="I341" s="96"/>
      <c r="J341" s="96"/>
      <c r="K341" s="96"/>
    </row>
    <row r="342" spans="1:11" ht="15" hidden="1">
      <c r="A342" s="96"/>
      <c r="B342" s="97"/>
      <c r="C342" s="96"/>
      <c r="D342" s="96"/>
      <c r="E342" s="96"/>
      <c r="F342" s="96"/>
      <c r="G342" s="96"/>
      <c r="H342" s="96"/>
      <c r="I342" s="96"/>
      <c r="J342" s="96"/>
      <c r="K342" s="96"/>
    </row>
    <row r="343" spans="1:11" ht="15" hidden="1">
      <c r="A343" s="96"/>
      <c r="B343" s="97"/>
      <c r="C343" s="96"/>
      <c r="D343" s="96"/>
      <c r="E343" s="96"/>
      <c r="F343" s="96"/>
      <c r="G343" s="96"/>
      <c r="H343" s="96"/>
      <c r="I343" s="96"/>
      <c r="J343" s="96"/>
      <c r="K343" s="96"/>
    </row>
    <row r="344" spans="1:11" ht="15" hidden="1">
      <c r="A344" s="96"/>
      <c r="B344" s="99"/>
      <c r="C344" s="98"/>
      <c r="D344" s="96"/>
      <c r="E344" s="96"/>
      <c r="F344" s="96"/>
      <c r="G344" s="96"/>
      <c r="H344" s="98"/>
      <c r="I344" s="96"/>
      <c r="J344" s="96"/>
      <c r="K344" s="96"/>
    </row>
    <row r="345" spans="1:11" ht="15" hidden="1">
      <c r="A345" s="96"/>
      <c r="B345" s="99"/>
      <c r="C345" s="98"/>
      <c r="D345" s="96"/>
      <c r="E345" s="96"/>
      <c r="F345" s="96"/>
      <c r="G345" s="96"/>
      <c r="H345" s="98"/>
      <c r="I345" s="96"/>
      <c r="J345" s="96"/>
      <c r="K345" s="96"/>
    </row>
    <row r="346" spans="1:11" ht="18.75" hidden="1">
      <c r="A346" s="145" t="s">
        <v>528</v>
      </c>
      <c r="B346" s="145"/>
      <c r="C346" s="145"/>
      <c r="D346" s="145"/>
      <c r="E346" s="145"/>
      <c r="F346" s="145"/>
      <c r="G346" s="145"/>
      <c r="H346" s="145"/>
      <c r="I346" s="145"/>
      <c r="J346" s="145"/>
      <c r="K346" s="96"/>
    </row>
    <row r="347" spans="1:11" ht="15" hidden="1">
      <c r="A347" s="96">
        <f>A300</f>
        <v>46215</v>
      </c>
      <c r="B347" s="99">
        <f>A347/100</f>
        <v>462.15</v>
      </c>
      <c r="C347" s="98">
        <f>INT(B347)</f>
        <v>462</v>
      </c>
      <c r="D347" s="96"/>
      <c r="E347" s="96"/>
      <c r="F347" s="96"/>
      <c r="G347" s="96" t="s">
        <v>492</v>
      </c>
      <c r="H347" s="98">
        <f>C347</f>
        <v>462</v>
      </c>
      <c r="I347" s="96" t="e">
        <f>VLOOKUP(H347,$AA$1:$AB$10,2,FALSE)</f>
        <v>#N/A</v>
      </c>
      <c r="J347" s="96" t="e">
        <f>IF(I347="Zero","",CONCATENATE(I347," Hundred "))</f>
        <v>#N/A</v>
      </c>
      <c r="K347" s="96"/>
    </row>
    <row r="348" spans="1:11" ht="15" hidden="1">
      <c r="A348" s="96">
        <f>A347-(C347*100)</f>
        <v>15</v>
      </c>
      <c r="B348" s="99">
        <f>A348/10</f>
        <v>1.5</v>
      </c>
      <c r="C348" s="98">
        <f>A348</f>
        <v>15</v>
      </c>
      <c r="D348" s="96"/>
      <c r="E348" s="96"/>
      <c r="F348" s="96"/>
      <c r="G348" s="96" t="s">
        <v>496</v>
      </c>
      <c r="H348" s="98">
        <f>C348</f>
        <v>15</v>
      </c>
      <c r="I348" s="96" t="str">
        <f>VLOOKUP(H348,$AA$1:$AB$101,2,FALSE)</f>
        <v>Fifteen</v>
      </c>
      <c r="J348" s="96" t="str">
        <f>I348</f>
        <v>Fifteen</v>
      </c>
      <c r="K348" s="96"/>
    </row>
    <row r="349" spans="1:11" ht="15" hidden="1">
      <c r="A349" s="96"/>
      <c r="B349" s="99"/>
      <c r="C349" s="98"/>
      <c r="D349" s="96"/>
      <c r="E349" s="96"/>
      <c r="F349" s="96"/>
      <c r="G349" s="144" t="e">
        <f>CONCATENATE("(Rupees ",J344," ",J345," ",J346," ",J347," and  ",J348," Only) ")</f>
        <v>#N/A</v>
      </c>
      <c r="H349" s="144"/>
      <c r="I349" s="144"/>
      <c r="J349" s="144"/>
      <c r="K349" s="96"/>
    </row>
    <row r="350" spans="1:11" ht="15" hidden="1">
      <c r="A350" s="96"/>
      <c r="B350" s="97"/>
      <c r="C350" s="96"/>
      <c r="D350" s="96"/>
      <c r="E350" s="96"/>
      <c r="F350" s="96"/>
      <c r="G350" s="96"/>
      <c r="H350" s="96"/>
      <c r="I350" s="96"/>
      <c r="J350" s="96"/>
      <c r="K350" s="96"/>
    </row>
    <row r="351" spans="1:11" ht="15" hidden="1">
      <c r="A351" s="96"/>
      <c r="B351" s="97"/>
      <c r="C351" s="96"/>
      <c r="D351" s="96"/>
      <c r="E351" s="96"/>
      <c r="F351" s="96"/>
      <c r="G351" s="96"/>
      <c r="H351" s="96"/>
      <c r="I351" s="96"/>
      <c r="J351" s="96"/>
      <c r="K351" s="96"/>
    </row>
    <row r="352" spans="1:11" ht="15" hidden="1">
      <c r="A352" s="96"/>
      <c r="B352" s="97"/>
      <c r="C352" s="96"/>
      <c r="D352" s="96"/>
      <c r="E352" s="96"/>
      <c r="F352" s="96"/>
      <c r="G352" s="96"/>
      <c r="H352" s="96"/>
      <c r="I352" s="96"/>
      <c r="J352" s="96"/>
      <c r="K352" s="96"/>
    </row>
    <row r="353" spans="1:11" ht="15" hidden="1">
      <c r="A353" s="96"/>
      <c r="B353" s="97"/>
      <c r="C353" s="96"/>
      <c r="D353" s="96"/>
      <c r="E353" s="96"/>
      <c r="F353" s="96"/>
      <c r="G353" s="96"/>
      <c r="H353" s="96"/>
      <c r="I353" s="96"/>
      <c r="J353" s="96"/>
      <c r="K353" s="96"/>
    </row>
    <row r="354" spans="1:11" ht="15" hidden="1">
      <c r="A354" s="96"/>
      <c r="B354" s="97"/>
      <c r="C354" s="96"/>
      <c r="D354" s="96"/>
      <c r="E354" s="96"/>
      <c r="F354" s="96"/>
      <c r="G354" s="96"/>
      <c r="H354" s="96"/>
      <c r="I354" s="96"/>
      <c r="J354" s="96"/>
      <c r="K354" s="96"/>
    </row>
    <row r="355" spans="1:11" ht="15" hidden="1">
      <c r="A355" s="96"/>
      <c r="B355" s="97"/>
      <c r="C355" s="96"/>
      <c r="D355" s="96"/>
      <c r="E355" s="96"/>
      <c r="F355" s="96"/>
      <c r="G355" s="96"/>
      <c r="H355" s="96"/>
      <c r="I355" s="96"/>
      <c r="J355" s="96"/>
      <c r="K355" s="96"/>
    </row>
    <row r="356" spans="1:11" ht="15" hidden="1">
      <c r="A356" s="96"/>
      <c r="B356" s="99"/>
      <c r="C356" s="98"/>
      <c r="D356" s="96"/>
      <c r="E356" s="96"/>
      <c r="F356" s="96"/>
      <c r="G356" s="96"/>
      <c r="H356" s="98"/>
      <c r="I356" s="96"/>
      <c r="J356" s="96"/>
      <c r="K356" s="96"/>
    </row>
    <row r="357" spans="1:11" ht="15" hidden="1">
      <c r="A357" s="96"/>
      <c r="B357" s="99"/>
      <c r="C357" s="98"/>
      <c r="D357" s="96"/>
      <c r="E357" s="96"/>
      <c r="F357" s="96"/>
      <c r="G357" s="96"/>
      <c r="H357" s="98"/>
      <c r="I357" s="96"/>
      <c r="J357" s="96"/>
      <c r="K357" s="96"/>
    </row>
    <row r="358" spans="1:11" ht="15" hidden="1">
      <c r="A358" s="96"/>
      <c r="B358" s="99"/>
      <c r="C358" s="98"/>
      <c r="D358" s="96"/>
      <c r="E358" s="96"/>
      <c r="F358" s="96"/>
      <c r="G358" s="96"/>
      <c r="H358" s="98"/>
      <c r="I358" s="96"/>
      <c r="J358" s="96"/>
      <c r="K358" s="96"/>
    </row>
    <row r="359" spans="1:11" ht="18.75" hidden="1">
      <c r="A359" s="145" t="s">
        <v>528</v>
      </c>
      <c r="B359" s="145"/>
      <c r="C359" s="145"/>
      <c r="D359" s="145"/>
      <c r="E359" s="145"/>
      <c r="F359" s="145"/>
      <c r="G359" s="145"/>
      <c r="H359" s="145"/>
      <c r="I359" s="145"/>
      <c r="J359" s="145"/>
      <c r="K359" s="96"/>
    </row>
    <row r="360" spans="1:11" ht="15" hidden="1">
      <c r="A360" s="96">
        <f>A300</f>
        <v>46215</v>
      </c>
      <c r="B360" s="99">
        <f>A360/10</f>
        <v>4621.5</v>
      </c>
      <c r="C360" s="98">
        <f>A360</f>
        <v>46215</v>
      </c>
      <c r="D360" s="96"/>
      <c r="E360" s="96"/>
      <c r="F360" s="96"/>
      <c r="G360" s="96" t="s">
        <v>496</v>
      </c>
      <c r="H360" s="98">
        <f>C360</f>
        <v>46215</v>
      </c>
      <c r="I360" s="96" t="e">
        <f>VLOOKUP(H360,$AA$1:$AB$101,2,FALSE)</f>
        <v>#N/A</v>
      </c>
      <c r="J360" s="96" t="e">
        <f>I360</f>
        <v>#N/A</v>
      </c>
      <c r="K360" s="96"/>
    </row>
    <row r="361" spans="1:11" ht="15" hidden="1">
      <c r="A361" s="96"/>
      <c r="B361" s="99"/>
      <c r="C361" s="98"/>
      <c r="D361" s="96"/>
      <c r="E361" s="96"/>
      <c r="F361" s="96"/>
      <c r="G361" s="144" t="e">
        <f>CONCATENATE("(Rupees ",J356," ",J357," ",J358," ",J359," ",J360," Only) ")</f>
        <v>#N/A</v>
      </c>
      <c r="H361" s="144"/>
      <c r="I361" s="144"/>
      <c r="J361" s="144"/>
      <c r="K361" s="96"/>
    </row>
    <row r="362" spans="1:11" ht="15" hidden="1">
      <c r="A362" s="96"/>
      <c r="B362" s="97"/>
      <c r="C362" s="96"/>
      <c r="D362" s="96"/>
      <c r="E362" s="96"/>
      <c r="F362" s="96"/>
      <c r="G362" s="96"/>
      <c r="H362" s="96"/>
      <c r="I362" s="96"/>
      <c r="J362" s="96"/>
      <c r="K362" s="96"/>
    </row>
    <row r="363" spans="1:11" ht="15" hidden="1">
      <c r="A363" s="96"/>
      <c r="B363" s="97"/>
      <c r="C363" s="96"/>
      <c r="D363" s="96"/>
      <c r="E363" s="96"/>
      <c r="F363" s="96"/>
      <c r="G363" s="96"/>
      <c r="H363" s="96"/>
      <c r="I363" s="96"/>
      <c r="J363" s="96"/>
      <c r="K363" s="96"/>
    </row>
    <row r="364" spans="1:11" ht="15" hidden="1">
      <c r="A364" s="96"/>
      <c r="B364" s="97"/>
      <c r="C364" s="96"/>
      <c r="D364" s="96"/>
      <c r="E364" s="96"/>
      <c r="F364" s="96"/>
      <c r="G364" s="96"/>
      <c r="H364" s="96"/>
      <c r="I364" s="96"/>
      <c r="J364" s="96"/>
      <c r="K364" s="96"/>
    </row>
    <row r="365" spans="1:11" ht="15" hidden="1">
      <c r="A365" s="96"/>
      <c r="B365" s="97"/>
      <c r="C365" s="96"/>
      <c r="D365" s="96"/>
      <c r="E365" s="96"/>
      <c r="F365" s="96"/>
      <c r="G365" s="96"/>
      <c r="H365" s="96"/>
      <c r="I365" s="96"/>
      <c r="J365" s="96"/>
      <c r="K365" s="96"/>
    </row>
    <row r="366" spans="1:11" ht="15" hidden="1">
      <c r="A366" s="146" t="str">
        <f>IF(AND(A300&gt;=100000),G307,IF(AND(A300&gt;=10000,A300&lt;=99999),G322,IF(AND(A300&gt;=1000,A300&lt;=9999),G337,IF(AND(A300&gt;=100,A300&lt;=999),G349,G361))))</f>
        <v>(Rupees  Fourty Six Thousand  Two Hundred  and  Fifteen Only) </v>
      </c>
      <c r="B366" s="146"/>
      <c r="C366" s="146"/>
      <c r="D366" s="146"/>
      <c r="E366" s="146"/>
      <c r="F366" s="146"/>
      <c r="G366" s="146"/>
      <c r="H366" s="146"/>
      <c r="I366" s="146"/>
      <c r="J366" s="146"/>
      <c r="K366" s="96"/>
    </row>
    <row r="367" spans="1:11" ht="15" hidden="1">
      <c r="A367" s="96"/>
      <c r="B367" s="97"/>
      <c r="C367" s="96"/>
      <c r="D367" s="96"/>
      <c r="E367" s="96"/>
      <c r="F367" s="96"/>
      <c r="G367" s="96"/>
      <c r="H367" s="96"/>
      <c r="I367" s="96"/>
      <c r="J367" s="96"/>
      <c r="K367" s="96"/>
    </row>
    <row r="368" spans="1:11" ht="15" hidden="1">
      <c r="A368" s="96"/>
      <c r="B368" s="97"/>
      <c r="C368" s="96"/>
      <c r="D368" s="96"/>
      <c r="E368" s="96"/>
      <c r="F368" s="96"/>
      <c r="G368" s="96"/>
      <c r="H368" s="96"/>
      <c r="I368" s="96"/>
      <c r="J368" s="96"/>
      <c r="K368" s="96"/>
    </row>
    <row r="369" spans="1:11" ht="15" hidden="1">
      <c r="A369" s="96"/>
      <c r="B369" s="97"/>
      <c r="C369" s="96"/>
      <c r="D369" s="96"/>
      <c r="E369" s="96"/>
      <c r="F369" s="96"/>
      <c r="G369" s="96"/>
      <c r="H369" s="96"/>
      <c r="I369" s="96"/>
      <c r="J369" s="96"/>
      <c r="K369" s="96"/>
    </row>
    <row r="370" spans="1:11" ht="15" hidden="1">
      <c r="A370" s="96"/>
      <c r="B370" s="97"/>
      <c r="C370" s="96"/>
      <c r="D370" s="96"/>
      <c r="E370" s="96"/>
      <c r="F370" s="96"/>
      <c r="G370" s="96"/>
      <c r="H370" s="96"/>
      <c r="I370" s="96"/>
      <c r="J370" s="96"/>
      <c r="K370" s="96"/>
    </row>
    <row r="371" spans="1:11" ht="15" hidden="1">
      <c r="A371" s="96"/>
      <c r="B371" s="97"/>
      <c r="C371" s="96"/>
      <c r="D371" s="96"/>
      <c r="E371" s="96"/>
      <c r="F371" s="96"/>
      <c r="G371" s="96"/>
      <c r="H371" s="96"/>
      <c r="I371" s="96"/>
      <c r="J371" s="96"/>
      <c r="K371" s="96"/>
    </row>
    <row r="372" spans="1:11" ht="15" hidden="1">
      <c r="A372" s="96"/>
      <c r="B372" s="97"/>
      <c r="C372" s="96"/>
      <c r="D372" s="96"/>
      <c r="E372" s="96"/>
      <c r="F372" s="96"/>
      <c r="G372" s="96"/>
      <c r="H372" s="96"/>
      <c r="I372" s="96"/>
      <c r="J372" s="96"/>
      <c r="K372" s="96"/>
    </row>
    <row r="373" spans="1:11" ht="15" hidden="1">
      <c r="A373" s="96"/>
      <c r="B373" s="97"/>
      <c r="C373" s="96"/>
      <c r="D373" s="96"/>
      <c r="E373" s="96"/>
      <c r="F373" s="96"/>
      <c r="G373" s="96"/>
      <c r="H373" s="96"/>
      <c r="I373" s="96"/>
      <c r="J373" s="96"/>
      <c r="K373" s="96"/>
    </row>
    <row r="374" spans="1:11" ht="15" hidden="1">
      <c r="A374" s="96"/>
      <c r="B374" s="97"/>
      <c r="C374" s="96"/>
      <c r="D374" s="96"/>
      <c r="E374" s="96"/>
      <c r="F374" s="96"/>
      <c r="G374" s="96"/>
      <c r="H374" s="96"/>
      <c r="I374" s="96"/>
      <c r="J374" s="96"/>
      <c r="K374" s="96"/>
    </row>
    <row r="375" spans="1:11" ht="15" hidden="1">
      <c r="A375" s="96"/>
      <c r="B375" s="97"/>
      <c r="C375" s="96"/>
      <c r="D375" s="96"/>
      <c r="E375" s="96"/>
      <c r="F375" s="96"/>
      <c r="G375" s="96"/>
      <c r="H375" s="96"/>
      <c r="I375" s="96"/>
      <c r="J375" s="96"/>
      <c r="K375" s="96"/>
    </row>
    <row r="376" spans="1:11" ht="15" hidden="1">
      <c r="A376" s="96"/>
      <c r="B376" s="97"/>
      <c r="C376" s="96"/>
      <c r="D376" s="96"/>
      <c r="E376" s="96"/>
      <c r="F376" s="96"/>
      <c r="G376" s="96"/>
      <c r="H376" s="96"/>
      <c r="I376" s="96"/>
      <c r="J376" s="96"/>
      <c r="K376" s="96"/>
    </row>
    <row r="377" spans="1:11" ht="15" hidden="1">
      <c r="A377" s="96"/>
      <c r="B377" s="97"/>
      <c r="C377" s="96"/>
      <c r="D377" s="96"/>
      <c r="E377" s="96"/>
      <c r="F377" s="96"/>
      <c r="G377" s="96"/>
      <c r="H377" s="96"/>
      <c r="I377" s="96"/>
      <c r="J377" s="96"/>
      <c r="K377" s="96"/>
    </row>
    <row r="378" spans="1:11" ht="15" hidden="1">
      <c r="A378" s="96"/>
      <c r="B378" s="97"/>
      <c r="C378" s="96"/>
      <c r="D378" s="96"/>
      <c r="E378" s="96"/>
      <c r="F378" s="96"/>
      <c r="G378" s="96"/>
      <c r="H378" s="96"/>
      <c r="I378" s="96"/>
      <c r="J378" s="96"/>
      <c r="K378" s="96"/>
    </row>
    <row r="379" spans="1:11" ht="15" hidden="1">
      <c r="A379" s="96"/>
      <c r="B379" s="97"/>
      <c r="C379" s="96"/>
      <c r="D379" s="96"/>
      <c r="E379" s="96"/>
      <c r="F379" s="96"/>
      <c r="G379" s="96"/>
      <c r="H379" s="96"/>
      <c r="I379" s="96"/>
      <c r="J379" s="96"/>
      <c r="K379" s="96"/>
    </row>
    <row r="380" spans="1:11" ht="15" hidden="1">
      <c r="A380" s="96"/>
      <c r="B380" s="97"/>
      <c r="C380" s="96"/>
      <c r="D380" s="96"/>
      <c r="E380" s="96"/>
      <c r="F380" s="96"/>
      <c r="G380" s="96"/>
      <c r="H380" s="96"/>
      <c r="I380" s="96"/>
      <c r="J380" s="96"/>
      <c r="K380" s="96"/>
    </row>
    <row r="381" spans="1:11" ht="15" hidden="1">
      <c r="A381" s="96"/>
      <c r="B381" s="97"/>
      <c r="C381" s="96"/>
      <c r="D381" s="96"/>
      <c r="E381" s="96"/>
      <c r="F381" s="96"/>
      <c r="G381" s="96"/>
      <c r="H381" s="96"/>
      <c r="I381" s="96"/>
      <c r="J381" s="96"/>
      <c r="K381" s="96"/>
    </row>
    <row r="382" spans="1:11" ht="15" hidden="1">
      <c r="A382" s="96"/>
      <c r="B382" s="97"/>
      <c r="C382" s="96"/>
      <c r="D382" s="96"/>
      <c r="E382" s="96"/>
      <c r="F382" s="96"/>
      <c r="G382" s="96"/>
      <c r="H382" s="96"/>
      <c r="I382" s="96"/>
      <c r="J382" s="96"/>
      <c r="K382" s="96"/>
    </row>
    <row r="383" spans="1:11" ht="15" hidden="1">
      <c r="A383" s="96"/>
      <c r="B383" s="97"/>
      <c r="C383" s="96"/>
      <c r="D383" s="96"/>
      <c r="E383" s="96"/>
      <c r="F383" s="96"/>
      <c r="G383" s="96"/>
      <c r="H383" s="96"/>
      <c r="I383" s="96"/>
      <c r="J383" s="96"/>
      <c r="K383" s="96"/>
    </row>
    <row r="384" spans="1:11" ht="15" hidden="1">
      <c r="A384" s="96"/>
      <c r="B384" s="97"/>
      <c r="C384" s="96"/>
      <c r="D384" s="96"/>
      <c r="E384" s="96"/>
      <c r="F384" s="96"/>
      <c r="G384" s="96"/>
      <c r="H384" s="96"/>
      <c r="I384" s="96"/>
      <c r="J384" s="96"/>
      <c r="K384" s="96"/>
    </row>
    <row r="385" spans="1:11" ht="15" hidden="1">
      <c r="A385" s="96"/>
      <c r="B385" s="97"/>
      <c r="C385" s="96"/>
      <c r="D385" s="96"/>
      <c r="E385" s="96"/>
      <c r="F385" s="96"/>
      <c r="G385" s="96"/>
      <c r="H385" s="96"/>
      <c r="I385" s="96"/>
      <c r="J385" s="96"/>
      <c r="K385" s="96"/>
    </row>
    <row r="386" spans="1:11" ht="15" hidden="1">
      <c r="A386" s="96"/>
      <c r="B386" s="97"/>
      <c r="C386" s="96"/>
      <c r="D386" s="96"/>
      <c r="E386" s="96"/>
      <c r="F386" s="96"/>
      <c r="G386" s="96"/>
      <c r="H386" s="96"/>
      <c r="I386" s="96"/>
      <c r="J386" s="96"/>
      <c r="K386" s="96"/>
    </row>
    <row r="387" spans="1:11" ht="15" hidden="1">
      <c r="A387" s="96"/>
      <c r="B387" s="97"/>
      <c r="C387" s="96"/>
      <c r="D387" s="96"/>
      <c r="E387" s="96"/>
      <c r="F387" s="96"/>
      <c r="G387" s="96"/>
      <c r="H387" s="96"/>
      <c r="I387" s="96"/>
      <c r="J387" s="96"/>
      <c r="K387" s="96"/>
    </row>
    <row r="388" spans="1:11" ht="15" hidden="1">
      <c r="A388" s="96"/>
      <c r="B388" s="97"/>
      <c r="C388" s="96"/>
      <c r="D388" s="96"/>
      <c r="E388" s="96"/>
      <c r="F388" s="96"/>
      <c r="G388" s="96"/>
      <c r="H388" s="96"/>
      <c r="I388" s="96"/>
      <c r="J388" s="96"/>
      <c r="K388" s="96"/>
    </row>
    <row r="389" spans="1:11" ht="15" hidden="1">
      <c r="A389" s="96"/>
      <c r="B389" s="97"/>
      <c r="C389" s="96"/>
      <c r="D389" s="96"/>
      <c r="E389" s="96"/>
      <c r="F389" s="96"/>
      <c r="G389" s="96"/>
      <c r="H389" s="96"/>
      <c r="I389" s="96"/>
      <c r="J389" s="96"/>
      <c r="K389" s="96"/>
    </row>
    <row r="390" spans="1:11" ht="15" hidden="1">
      <c r="A390" s="96"/>
      <c r="B390" s="97"/>
      <c r="C390" s="96"/>
      <c r="D390" s="96"/>
      <c r="E390" s="96"/>
      <c r="F390" s="96"/>
      <c r="G390" s="96"/>
      <c r="H390" s="96"/>
      <c r="I390" s="96"/>
      <c r="J390" s="96"/>
      <c r="K390" s="96"/>
    </row>
    <row r="391" spans="1:11" ht="15" hidden="1">
      <c r="A391" s="96"/>
      <c r="B391" s="97"/>
      <c r="C391" s="96"/>
      <c r="D391" s="96"/>
      <c r="E391" s="96"/>
      <c r="F391" s="96"/>
      <c r="G391" s="96"/>
      <c r="H391" s="96"/>
      <c r="I391" s="96"/>
      <c r="J391" s="96"/>
      <c r="K391" s="96"/>
    </row>
    <row r="392" spans="1:11" ht="15" hidden="1">
      <c r="A392" s="96"/>
      <c r="B392" s="97"/>
      <c r="C392" s="96"/>
      <c r="D392" s="96"/>
      <c r="E392" s="96"/>
      <c r="F392" s="96"/>
      <c r="G392" s="96"/>
      <c r="H392" s="96"/>
      <c r="I392" s="96"/>
      <c r="J392" s="96"/>
      <c r="K392" s="96"/>
    </row>
    <row r="393" spans="1:11" ht="15" hidden="1">
      <c r="A393" s="96"/>
      <c r="B393" s="97"/>
      <c r="C393" s="96"/>
      <c r="D393" s="96"/>
      <c r="E393" s="96"/>
      <c r="F393" s="96"/>
      <c r="G393" s="96"/>
      <c r="H393" s="96"/>
      <c r="I393" s="96"/>
      <c r="J393" s="96"/>
      <c r="K393" s="96"/>
    </row>
    <row r="394" spans="1:11" ht="15" hidden="1">
      <c r="A394" s="96"/>
      <c r="B394" s="97"/>
      <c r="C394" s="96"/>
      <c r="D394" s="96"/>
      <c r="E394" s="96"/>
      <c r="F394" s="96"/>
      <c r="G394" s="96"/>
      <c r="H394" s="96"/>
      <c r="I394" s="96"/>
      <c r="J394" s="96"/>
      <c r="K394" s="96"/>
    </row>
    <row r="395" spans="1:11" ht="15" hidden="1">
      <c r="A395" s="96"/>
      <c r="B395" s="97"/>
      <c r="C395" s="96"/>
      <c r="D395" s="96"/>
      <c r="E395" s="96"/>
      <c r="F395" s="96"/>
      <c r="G395" s="96"/>
      <c r="H395" s="96"/>
      <c r="I395" s="96"/>
      <c r="J395" s="96"/>
      <c r="K395" s="96"/>
    </row>
    <row r="396" spans="1:11" ht="15" hidden="1">
      <c r="A396" s="96"/>
      <c r="B396" s="97"/>
      <c r="C396" s="96"/>
      <c r="D396" s="96"/>
      <c r="E396" s="96"/>
      <c r="F396" s="96"/>
      <c r="G396" s="96"/>
      <c r="H396" s="96"/>
      <c r="I396" s="96"/>
      <c r="J396" s="96"/>
      <c r="K396" s="96"/>
    </row>
    <row r="397" spans="1:11" ht="15" hidden="1">
      <c r="A397" s="96"/>
      <c r="B397" s="97"/>
      <c r="C397" s="96"/>
      <c r="D397" s="96"/>
      <c r="E397" s="96"/>
      <c r="F397" s="96"/>
      <c r="G397" s="96"/>
      <c r="H397" s="96"/>
      <c r="I397" s="96"/>
      <c r="J397" s="96"/>
      <c r="K397" s="96"/>
    </row>
    <row r="398" spans="1:11" ht="15" hidden="1">
      <c r="A398" s="96"/>
      <c r="B398" s="97"/>
      <c r="C398" s="96"/>
      <c r="D398" s="96"/>
      <c r="E398" s="96"/>
      <c r="F398" s="96"/>
      <c r="G398" s="96"/>
      <c r="H398" s="96"/>
      <c r="I398" s="96"/>
      <c r="J398" s="96"/>
      <c r="K398" s="96"/>
    </row>
    <row r="399" spans="1:11" ht="15" hidden="1">
      <c r="A399" s="106"/>
      <c r="B399" s="107"/>
      <c r="C399" s="96"/>
      <c r="D399" s="96"/>
      <c r="E399" s="96"/>
      <c r="F399" s="96"/>
      <c r="G399" s="96"/>
      <c r="H399" s="96"/>
      <c r="I399" s="96"/>
      <c r="J399" s="96"/>
      <c r="K399" s="96"/>
    </row>
    <row r="400" spans="1:27" s="89" customFormat="1" ht="22.5" customHeight="1">
      <c r="A400" s="108">
        <v>4215</v>
      </c>
      <c r="B400" s="109" t="str">
        <f>A466</f>
        <v>(Rupees   Four Thousand  Two Hundred  and  Fifteen Only) </v>
      </c>
      <c r="C400" s="110"/>
      <c r="D400" s="110"/>
      <c r="E400" s="110"/>
      <c r="F400" s="110"/>
      <c r="G400" s="110"/>
      <c r="H400" s="110"/>
      <c r="I400" s="110"/>
      <c r="J400" s="110"/>
      <c r="K400" s="110"/>
      <c r="AA400" s="90"/>
    </row>
    <row r="401" spans="1:11" ht="18.75" hidden="1">
      <c r="A401" s="142" t="s">
        <v>476</v>
      </c>
      <c r="B401" s="142"/>
      <c r="C401" s="142"/>
      <c r="D401" s="142"/>
      <c r="E401" s="142"/>
      <c r="F401" s="142"/>
      <c r="G401" s="142"/>
      <c r="H401" s="142"/>
      <c r="I401" s="142"/>
      <c r="J401" s="142"/>
      <c r="K401" s="142"/>
    </row>
    <row r="402" spans="1:10" ht="15" hidden="1">
      <c r="A402" s="93">
        <f>A400</f>
        <v>4215</v>
      </c>
      <c r="B402" s="111">
        <f>A402/100000</f>
        <v>0.04215</v>
      </c>
      <c r="C402" s="112">
        <f>INT(B402)</f>
        <v>0</v>
      </c>
      <c r="G402" s="93" t="s">
        <v>480</v>
      </c>
      <c r="H402" s="112">
        <f>C402</f>
        <v>0</v>
      </c>
      <c r="I402" s="93" t="str">
        <f>VLOOKUP(H402,$AA$1:$AB$10,2,FALSE)</f>
        <v>Zero</v>
      </c>
      <c r="J402" s="93" t="str">
        <f>CONCATENATE(I402," Lakhs ")</f>
        <v>Zero Lakhs </v>
      </c>
    </row>
    <row r="403" spans="1:10" ht="15" hidden="1">
      <c r="A403" s="93">
        <f>A402-(C402*100000)</f>
        <v>4215</v>
      </c>
      <c r="B403" s="111">
        <f>A403/10000</f>
        <v>0.4215</v>
      </c>
      <c r="C403" s="112">
        <f>INT(B403)</f>
        <v>0</v>
      </c>
      <c r="G403" s="93" t="s">
        <v>484</v>
      </c>
      <c r="H403" s="112">
        <f>C403</f>
        <v>0</v>
      </c>
      <c r="I403" s="93" t="str">
        <f>VLOOKUP(H403,$AA$1:$AB$10,2,FALSE)</f>
        <v>Zero</v>
      </c>
      <c r="J403" s="93">
        <f>IF(AND(I403="Zero"),"",IF(AND(H403=1),VLOOKUP(H404,$AA$1:$AD$10,4,FALSE),VLOOKUP(I403,$AB$1:$AC$10,2,FALSE)))</f>
      </c>
    </row>
    <row r="404" spans="1:10" ht="15" hidden="1">
      <c r="A404" s="93">
        <f>A403-(C403*10000)</f>
        <v>4215</v>
      </c>
      <c r="B404" s="111">
        <f>A404/1000</f>
        <v>4.215</v>
      </c>
      <c r="C404" s="112">
        <f>INT(B404)</f>
        <v>4</v>
      </c>
      <c r="G404" s="93" t="s">
        <v>488</v>
      </c>
      <c r="H404" s="112">
        <f>C404</f>
        <v>4</v>
      </c>
      <c r="I404" s="93" t="str">
        <f>VLOOKUP(H404,$AA$1:$AB$10,2,FALSE)</f>
        <v>Four</v>
      </c>
      <c r="J404" s="93" t="str">
        <f>IF(AND(I404="Zero")," Thousand ",IF(AND(H403=1)," Thousand ",CONCATENATE(I404," Thousand ")))</f>
        <v>Four Thousand </v>
      </c>
    </row>
    <row r="405" spans="1:10" ht="15" hidden="1">
      <c r="A405" s="93">
        <f>A404-(C404*1000)</f>
        <v>215</v>
      </c>
      <c r="B405" s="111">
        <f>A405/100</f>
        <v>2.15</v>
      </c>
      <c r="C405" s="112">
        <f>INT(B405)</f>
        <v>2</v>
      </c>
      <c r="G405" s="93" t="s">
        <v>492</v>
      </c>
      <c r="H405" s="112">
        <f>C405</f>
        <v>2</v>
      </c>
      <c r="I405" s="93" t="str">
        <f>VLOOKUP(H405,$AA$1:$AB$10,2,FALSE)</f>
        <v>Two</v>
      </c>
      <c r="J405" s="93" t="str">
        <f>IF(I405="Zero","",CONCATENATE(I405," Hundred "))</f>
        <v>Two Hundred </v>
      </c>
    </row>
    <row r="406" spans="1:10" ht="15" hidden="1">
      <c r="A406" s="93">
        <f>A405-(C405*100)</f>
        <v>15</v>
      </c>
      <c r="B406" s="111">
        <f>A406/10</f>
        <v>1.5</v>
      </c>
      <c r="C406" s="112">
        <f>A406</f>
        <v>15</v>
      </c>
      <c r="G406" s="93" t="s">
        <v>496</v>
      </c>
      <c r="H406" s="112">
        <f>C406</f>
        <v>15</v>
      </c>
      <c r="I406" s="93" t="str">
        <f>VLOOKUP(H406,$AA$1:$AB$101,2,FALSE)</f>
        <v>Fifteen</v>
      </c>
      <c r="J406" s="93" t="str">
        <f>I406</f>
        <v>Fifteen</v>
      </c>
    </row>
    <row r="407" spans="2:10" ht="15" hidden="1">
      <c r="B407" s="111"/>
      <c r="C407" s="112"/>
      <c r="G407" s="141" t="str">
        <f>CONCATENATE("(Rupees ",J402," ",J403," ",J404," ",J405," and  ",J406," Only) ")</f>
        <v>(Rupees Zero Lakhs   Four Thousand  Two Hundred  and  Fifteen Only) </v>
      </c>
      <c r="H407" s="141"/>
      <c r="I407" s="141"/>
      <c r="J407" s="141"/>
    </row>
    <row r="408" spans="2:3" ht="15" hidden="1">
      <c r="B408" s="111"/>
      <c r="C408" s="112"/>
    </row>
    <row r="409" spans="2:3" ht="15" hidden="1">
      <c r="B409" s="111"/>
      <c r="C409" s="112"/>
    </row>
    <row r="410" spans="2:3" ht="15" hidden="1">
      <c r="B410" s="111"/>
      <c r="C410" s="112"/>
    </row>
    <row r="411" spans="2:3" ht="15" hidden="1">
      <c r="B411" s="111"/>
      <c r="C411" s="112"/>
    </row>
    <row r="412" spans="2:11" ht="15" hidden="1">
      <c r="B412" s="111"/>
      <c r="C412" s="112"/>
      <c r="H412" s="104"/>
      <c r="I412" s="104"/>
      <c r="J412" s="104"/>
      <c r="K412" s="104"/>
    </row>
    <row r="413" spans="2:3" ht="15" hidden="1">
      <c r="B413" s="111"/>
      <c r="C413" s="112"/>
    </row>
    <row r="414" spans="2:8" ht="15" hidden="1">
      <c r="B414" s="111"/>
      <c r="C414" s="112"/>
      <c r="H414" s="112"/>
    </row>
    <row r="415" spans="2:8" ht="15" hidden="1">
      <c r="B415" s="111"/>
      <c r="C415" s="112"/>
      <c r="H415" s="112"/>
    </row>
    <row r="416" spans="2:8" ht="15" hidden="1">
      <c r="B416" s="111"/>
      <c r="C416" s="112"/>
      <c r="H416" s="112"/>
    </row>
    <row r="417" spans="1:10" ht="18.75" hidden="1">
      <c r="A417" s="142" t="s">
        <v>500</v>
      </c>
      <c r="B417" s="142"/>
      <c r="C417" s="142"/>
      <c r="D417" s="142"/>
      <c r="E417" s="142"/>
      <c r="F417" s="142"/>
      <c r="G417" s="142"/>
      <c r="H417" s="142"/>
      <c r="I417" s="142"/>
      <c r="J417" s="142"/>
    </row>
    <row r="418" spans="1:10" ht="15" hidden="1">
      <c r="A418" s="93">
        <f>A400</f>
        <v>4215</v>
      </c>
      <c r="B418" s="111">
        <f>A418/10000</f>
        <v>0.4215</v>
      </c>
      <c r="C418" s="112">
        <f>INT(B418)</f>
        <v>0</v>
      </c>
      <c r="G418" s="93" t="s">
        <v>484</v>
      </c>
      <c r="H418" s="112">
        <f>C418</f>
        <v>0</v>
      </c>
      <c r="I418" s="93" t="str">
        <f>VLOOKUP(H418,$AA$1:$AB$10,2,FALSE)</f>
        <v>Zero</v>
      </c>
      <c r="J418" s="93">
        <f>IF(AND(I418="Zero"),"",IF(AND(H418=1),VLOOKUP(H419,$AA$1:$AD$10,4,FALSE),VLOOKUP(I418,$AB$1:$AC$10,2,FALSE)))</f>
      </c>
    </row>
    <row r="419" spans="1:10" ht="15" hidden="1">
      <c r="A419" s="93">
        <f>A418-(C418*10000)</f>
        <v>4215</v>
      </c>
      <c r="B419" s="111">
        <f>A419/1000</f>
        <v>4.215</v>
      </c>
      <c r="C419" s="112">
        <f>INT(B419)</f>
        <v>4</v>
      </c>
      <c r="G419" s="93" t="s">
        <v>488</v>
      </c>
      <c r="H419" s="112">
        <f>C419</f>
        <v>4</v>
      </c>
      <c r="I419" s="93" t="str">
        <f>VLOOKUP(H419,$AA$1:$AB$10,2,FALSE)</f>
        <v>Four</v>
      </c>
      <c r="J419" s="93" t="str">
        <f>IF(AND(I419="Zero")," Thousand ",IF(AND(H418=1)," Thousand ",CONCATENATE(I419," Thousand ")))</f>
        <v>Four Thousand </v>
      </c>
    </row>
    <row r="420" spans="1:10" ht="15" hidden="1">
      <c r="A420" s="93">
        <f>A419-(C419*1000)</f>
        <v>215</v>
      </c>
      <c r="B420" s="111">
        <f>A420/100</f>
        <v>2.15</v>
      </c>
      <c r="C420" s="112">
        <f>INT(B420)</f>
        <v>2</v>
      </c>
      <c r="G420" s="93" t="s">
        <v>492</v>
      </c>
      <c r="H420" s="112">
        <f>C420</f>
        <v>2</v>
      </c>
      <c r="I420" s="93" t="str">
        <f>VLOOKUP(H420,$AA$1:$AB$10,2,FALSE)</f>
        <v>Two</v>
      </c>
      <c r="J420" s="93" t="str">
        <f>IF(I420="Zero","",CONCATENATE(I420," Hundred "))</f>
        <v>Two Hundred </v>
      </c>
    </row>
    <row r="421" spans="1:10" ht="15" hidden="1">
      <c r="A421" s="93">
        <f>A420-(C420*100)</f>
        <v>15</v>
      </c>
      <c r="B421" s="111">
        <f>A421/10</f>
        <v>1.5</v>
      </c>
      <c r="C421" s="112">
        <f>A421</f>
        <v>15</v>
      </c>
      <c r="G421" s="93" t="s">
        <v>496</v>
      </c>
      <c r="H421" s="112">
        <f>C421</f>
        <v>15</v>
      </c>
      <c r="I421" s="93" t="str">
        <f>VLOOKUP(H421,$AA$1:$AB$101,2,FALSE)</f>
        <v>Fifteen</v>
      </c>
      <c r="J421" s="93" t="str">
        <f>I421</f>
        <v>Fifteen</v>
      </c>
    </row>
    <row r="422" spans="2:10" ht="15" hidden="1">
      <c r="B422" s="111"/>
      <c r="C422" s="112"/>
      <c r="G422" s="141" t="str">
        <f>CONCATENATE("(Rupees ",J417," ",J418," ",J419," ",J420," and  ",J421," Only) ")</f>
        <v>(Rupees   Four Thousand  Two Hundred  and  Fifteen Only) </v>
      </c>
      <c r="H422" s="141"/>
      <c r="I422" s="141"/>
      <c r="J422" s="141"/>
    </row>
    <row r="423" spans="2:8" ht="15" hidden="1">
      <c r="B423" s="111"/>
      <c r="C423" s="112"/>
      <c r="H423" s="112"/>
    </row>
    <row r="424" spans="2:8" ht="15" hidden="1">
      <c r="B424" s="111"/>
      <c r="C424" s="112"/>
      <c r="H424" s="112"/>
    </row>
    <row r="425" spans="2:10" ht="15" hidden="1">
      <c r="B425" s="111"/>
      <c r="C425" s="112"/>
      <c r="G425" s="141"/>
      <c r="H425" s="141"/>
      <c r="I425" s="141"/>
      <c r="J425" s="141"/>
    </row>
    <row r="426" spans="2:8" ht="15" hidden="1">
      <c r="B426" s="111"/>
      <c r="C426" s="112"/>
      <c r="H426" s="112"/>
    </row>
    <row r="427" spans="2:8" ht="15" hidden="1">
      <c r="B427" s="111"/>
      <c r="C427" s="112"/>
      <c r="H427" s="112"/>
    </row>
    <row r="428" spans="2:10" ht="15" hidden="1">
      <c r="B428" s="111"/>
      <c r="C428" s="112"/>
      <c r="G428" s="113"/>
      <c r="H428" s="113"/>
      <c r="I428" s="113"/>
      <c r="J428" s="113"/>
    </row>
    <row r="429" ht="15" hidden="1"/>
    <row r="430" ht="15" hidden="1"/>
    <row r="431" ht="15" hidden="1"/>
    <row r="432" spans="2:8" ht="15" hidden="1">
      <c r="B432" s="111"/>
      <c r="C432" s="112"/>
      <c r="H432" s="112"/>
    </row>
    <row r="433" spans="1:10" ht="18.75" hidden="1">
      <c r="A433" s="142" t="s">
        <v>515</v>
      </c>
      <c r="B433" s="142"/>
      <c r="C433" s="142"/>
      <c r="D433" s="142"/>
      <c r="E433" s="142"/>
      <c r="F433" s="142"/>
      <c r="G433" s="142"/>
      <c r="H433" s="142"/>
      <c r="I433" s="142"/>
      <c r="J433" s="142"/>
    </row>
    <row r="434" spans="1:10" ht="15" hidden="1">
      <c r="A434" s="93">
        <f>A400</f>
        <v>4215</v>
      </c>
      <c r="B434" s="111">
        <f>A434/1000</f>
        <v>4.215</v>
      </c>
      <c r="C434" s="112">
        <f>INT(B434)</f>
        <v>4</v>
      </c>
      <c r="G434" s="93" t="s">
        <v>488</v>
      </c>
      <c r="H434" s="112">
        <f>C434</f>
        <v>4</v>
      </c>
      <c r="I434" s="93" t="str">
        <f>VLOOKUP(H434,$AA$1:$AB$10,2,FALSE)</f>
        <v>Four</v>
      </c>
      <c r="J434" s="93" t="str">
        <f>IF(AND(I434="Zero")," Thousand ",IF(AND(H433=1)," Thousand ",CONCATENATE(I434," Thousand ")))</f>
        <v>Four Thousand </v>
      </c>
    </row>
    <row r="435" spans="1:10" ht="15" hidden="1">
      <c r="A435" s="93">
        <f>A434-(C434*1000)</f>
        <v>215</v>
      </c>
      <c r="B435" s="111">
        <f>A435/100</f>
        <v>2.15</v>
      </c>
      <c r="C435" s="112">
        <f>INT(B435)</f>
        <v>2</v>
      </c>
      <c r="G435" s="93" t="s">
        <v>492</v>
      </c>
      <c r="H435" s="112">
        <f>C435</f>
        <v>2</v>
      </c>
      <c r="I435" s="93" t="str">
        <f>VLOOKUP(H435,$AA$1:$AB$10,2,FALSE)</f>
        <v>Two</v>
      </c>
      <c r="J435" s="93" t="str">
        <f>IF(I435="Zero","",CONCATENATE(I435," Hundred "))</f>
        <v>Two Hundred </v>
      </c>
    </row>
    <row r="436" spans="1:10" ht="15" hidden="1">
      <c r="A436" s="93">
        <f>A435-(C435*100)</f>
        <v>15</v>
      </c>
      <c r="B436" s="111">
        <f>A436/10</f>
        <v>1.5</v>
      </c>
      <c r="C436" s="112">
        <f>A436</f>
        <v>15</v>
      </c>
      <c r="G436" s="93" t="s">
        <v>496</v>
      </c>
      <c r="H436" s="112">
        <f>C436</f>
        <v>15</v>
      </c>
      <c r="I436" s="93" t="str">
        <f>VLOOKUP(H436,$AA$1:$AB$101,2,FALSE)</f>
        <v>Fifteen</v>
      </c>
      <c r="J436" s="93" t="str">
        <f>I436</f>
        <v>Fifteen</v>
      </c>
    </row>
    <row r="437" spans="2:10" ht="15" hidden="1">
      <c r="B437" s="111"/>
      <c r="C437" s="112"/>
      <c r="G437" s="141" t="str">
        <f>CONCATENATE("(Rupees ",J432," ",J433," ",J434," ",J435," and  ",J436," Only) ")</f>
        <v>(Rupees   Four Thousand  Two Hundred  and  Fifteen Only) </v>
      </c>
      <c r="H437" s="141"/>
      <c r="I437" s="141"/>
      <c r="J437" s="141"/>
    </row>
    <row r="438" spans="2:10" ht="15" hidden="1">
      <c r="B438" s="111"/>
      <c r="C438" s="112"/>
      <c r="G438" s="141"/>
      <c r="H438" s="141"/>
      <c r="I438" s="141"/>
      <c r="J438" s="141"/>
    </row>
    <row r="439" ht="15" hidden="1"/>
    <row r="440" ht="15" hidden="1"/>
    <row r="441" ht="15" hidden="1"/>
    <row r="442" ht="15" hidden="1"/>
    <row r="443" ht="15" hidden="1"/>
    <row r="444" spans="2:8" ht="15" hidden="1">
      <c r="B444" s="111"/>
      <c r="C444" s="112"/>
      <c r="H444" s="112"/>
    </row>
    <row r="445" spans="2:8" ht="15" hidden="1">
      <c r="B445" s="111"/>
      <c r="C445" s="112"/>
      <c r="H445" s="112"/>
    </row>
    <row r="446" spans="1:10" ht="18.75" hidden="1">
      <c r="A446" s="142" t="s">
        <v>528</v>
      </c>
      <c r="B446" s="142"/>
      <c r="C446" s="142"/>
      <c r="D446" s="142"/>
      <c r="E446" s="142"/>
      <c r="F446" s="142"/>
      <c r="G446" s="142"/>
      <c r="H446" s="142"/>
      <c r="I446" s="142"/>
      <c r="J446" s="142"/>
    </row>
    <row r="447" spans="1:10" ht="15" hidden="1">
      <c r="A447" s="93">
        <f>A400</f>
        <v>4215</v>
      </c>
      <c r="B447" s="111">
        <f>A447/100</f>
        <v>42.15</v>
      </c>
      <c r="C447" s="112">
        <f>INT(B447)</f>
        <v>42</v>
      </c>
      <c r="G447" s="93" t="s">
        <v>492</v>
      </c>
      <c r="H447" s="112">
        <f>C447</f>
        <v>42</v>
      </c>
      <c r="I447" s="93" t="e">
        <f>VLOOKUP(H447,$AA$1:$AB$10,2,FALSE)</f>
        <v>#N/A</v>
      </c>
      <c r="J447" s="93" t="e">
        <f>IF(I447="Zero","",CONCATENATE(I447," Hundred "))</f>
        <v>#N/A</v>
      </c>
    </row>
    <row r="448" spans="1:10" ht="15" hidden="1">
      <c r="A448" s="93">
        <f>A447-(C447*100)</f>
        <v>15</v>
      </c>
      <c r="B448" s="111">
        <f>A448/10</f>
        <v>1.5</v>
      </c>
      <c r="C448" s="112">
        <f>A448</f>
        <v>15</v>
      </c>
      <c r="G448" s="93" t="s">
        <v>496</v>
      </c>
      <c r="H448" s="112">
        <f>C448</f>
        <v>15</v>
      </c>
      <c r="I448" s="93" t="str">
        <f>VLOOKUP(H448,$AA$1:$AB$101,2,FALSE)</f>
        <v>Fifteen</v>
      </c>
      <c r="J448" s="93" t="str">
        <f>I448</f>
        <v>Fifteen</v>
      </c>
    </row>
    <row r="449" spans="2:10" ht="15" hidden="1">
      <c r="B449" s="111"/>
      <c r="C449" s="112"/>
      <c r="G449" s="141" t="e">
        <f>CONCATENATE("(Rupees ",J444," ",J445," ",J446," ",J447," and  ",J448," Only) ")</f>
        <v>#N/A</v>
      </c>
      <c r="H449" s="141"/>
      <c r="I449" s="141"/>
      <c r="J449" s="141"/>
    </row>
    <row r="450" ht="15" hidden="1"/>
    <row r="451" ht="15" hidden="1"/>
    <row r="452" ht="15" hidden="1"/>
    <row r="453" ht="15" hidden="1"/>
    <row r="454" ht="15" hidden="1"/>
    <row r="455" ht="15" hidden="1"/>
    <row r="456" spans="2:8" ht="15" hidden="1">
      <c r="B456" s="111"/>
      <c r="C456" s="112"/>
      <c r="H456" s="112"/>
    </row>
    <row r="457" spans="2:8" ht="15" hidden="1">
      <c r="B457" s="111"/>
      <c r="C457" s="112"/>
      <c r="H457" s="112"/>
    </row>
    <row r="458" spans="2:8" ht="15" hidden="1">
      <c r="B458" s="111"/>
      <c r="C458" s="112"/>
      <c r="H458" s="112"/>
    </row>
    <row r="459" spans="1:10" ht="18.75" hidden="1">
      <c r="A459" s="142" t="s">
        <v>528</v>
      </c>
      <c r="B459" s="142"/>
      <c r="C459" s="142"/>
      <c r="D459" s="142"/>
      <c r="E459" s="142"/>
      <c r="F459" s="142"/>
      <c r="G459" s="142"/>
      <c r="H459" s="142"/>
      <c r="I459" s="142"/>
      <c r="J459" s="142"/>
    </row>
    <row r="460" spans="1:10" ht="15" hidden="1">
      <c r="A460" s="93">
        <f>A400</f>
        <v>4215</v>
      </c>
      <c r="B460" s="111">
        <f>A460/10</f>
        <v>421.5</v>
      </c>
      <c r="C460" s="112">
        <f>A460</f>
        <v>4215</v>
      </c>
      <c r="G460" s="93" t="s">
        <v>496</v>
      </c>
      <c r="H460" s="112">
        <f>C460</f>
        <v>4215</v>
      </c>
      <c r="I460" s="93" t="e">
        <f>VLOOKUP(H460,$AA$1:$AB$101,2,FALSE)</f>
        <v>#N/A</v>
      </c>
      <c r="J460" s="93" t="e">
        <f>I460</f>
        <v>#N/A</v>
      </c>
    </row>
    <row r="461" spans="2:10" ht="15" hidden="1">
      <c r="B461" s="111"/>
      <c r="C461" s="112"/>
      <c r="G461" s="141" t="e">
        <f>CONCATENATE("(Rupees ",J456," ",J457," ",J458," ",J459," ",J460," Only) ")</f>
        <v>#N/A</v>
      </c>
      <c r="H461" s="141"/>
      <c r="I461" s="141"/>
      <c r="J461" s="141"/>
    </row>
    <row r="462" ht="15" hidden="1"/>
    <row r="463" ht="15" hidden="1"/>
    <row r="464" ht="15" hidden="1"/>
    <row r="465" ht="15" hidden="1"/>
    <row r="466" spans="1:10" ht="15" hidden="1">
      <c r="A466" s="143" t="str">
        <f>IF(AND(A400&gt;=100000),G407,IF(AND(A400&gt;=10000,A400&lt;=99999),G422,IF(AND(A400&gt;=1000,A400&lt;=9999),G437,IF(AND(A400&gt;=100,A400&lt;=999),G449,G461))))</f>
        <v>(Rupees   Four Thousand  Two Hundred  and  Fifteen Only) </v>
      </c>
      <c r="B466" s="143"/>
      <c r="C466" s="143"/>
      <c r="D466" s="143"/>
      <c r="E466" s="143"/>
      <c r="F466" s="143"/>
      <c r="G466" s="143"/>
      <c r="H466" s="143"/>
      <c r="I466" s="143"/>
      <c r="J466" s="143"/>
    </row>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spans="1:27" s="89" customFormat="1" ht="22.5" customHeight="1">
      <c r="A500" s="108">
        <v>45005</v>
      </c>
      <c r="B500" s="109" t="str">
        <f>A566</f>
        <v>(Rupees  Fourty Five Thousand   and  Five Only) </v>
      </c>
      <c r="C500" s="110"/>
      <c r="D500" s="110"/>
      <c r="E500" s="110"/>
      <c r="F500" s="110"/>
      <c r="G500" s="110"/>
      <c r="H500" s="110"/>
      <c r="I500" s="110"/>
      <c r="J500" s="110"/>
      <c r="K500" s="110"/>
      <c r="AA500" s="90"/>
    </row>
    <row r="501" spans="1:11" ht="18.75" hidden="1">
      <c r="A501" s="142" t="s">
        <v>476</v>
      </c>
      <c r="B501" s="142"/>
      <c r="C501" s="142"/>
      <c r="D501" s="142"/>
      <c r="E501" s="142"/>
      <c r="F501" s="142"/>
      <c r="G501" s="142"/>
      <c r="H501" s="142"/>
      <c r="I501" s="142"/>
      <c r="J501" s="142"/>
      <c r="K501" s="142"/>
    </row>
    <row r="502" spans="1:10" ht="15" hidden="1">
      <c r="A502" s="93">
        <f>A500</f>
        <v>45005</v>
      </c>
      <c r="B502" s="111">
        <f>A502/100000</f>
        <v>0.45005</v>
      </c>
      <c r="C502" s="112">
        <f>INT(B502)</f>
        <v>0</v>
      </c>
      <c r="G502" s="93" t="s">
        <v>480</v>
      </c>
      <c r="H502" s="112">
        <f>C502</f>
        <v>0</v>
      </c>
      <c r="I502" s="93" t="str">
        <f>VLOOKUP(H502,$AA$1:$AB$10,2,FALSE)</f>
        <v>Zero</v>
      </c>
      <c r="J502" s="93" t="str">
        <f>CONCATENATE(I502," Lakhs ")</f>
        <v>Zero Lakhs </v>
      </c>
    </row>
    <row r="503" spans="1:10" ht="15" hidden="1">
      <c r="A503" s="93">
        <f>A502-(C502*100000)</f>
        <v>45005</v>
      </c>
      <c r="B503" s="111">
        <f>A503/10000</f>
        <v>4.5005</v>
      </c>
      <c r="C503" s="112">
        <f>INT(B503)</f>
        <v>4</v>
      </c>
      <c r="G503" s="93" t="s">
        <v>484</v>
      </c>
      <c r="H503" s="112">
        <f>C503</f>
        <v>4</v>
      </c>
      <c r="I503" s="93" t="str">
        <f>VLOOKUP(H503,$AA$1:$AB$10,2,FALSE)</f>
        <v>Four</v>
      </c>
      <c r="J503" s="93" t="str">
        <f>IF(AND(I503="Zero"),"",IF(AND(H503=1),VLOOKUP(H504,$AA$1:$AD$10,4,FALSE),VLOOKUP(I503,$AB$1:$AC$10,2,FALSE)))</f>
        <v>Fourty</v>
      </c>
    </row>
    <row r="504" spans="1:10" ht="15" hidden="1">
      <c r="A504" s="93">
        <f>A503-(C503*10000)</f>
        <v>5005</v>
      </c>
      <c r="B504" s="111">
        <f>A504/1000</f>
        <v>5.005</v>
      </c>
      <c r="C504" s="112">
        <f>INT(B504)</f>
        <v>5</v>
      </c>
      <c r="G504" s="93" t="s">
        <v>488</v>
      </c>
      <c r="H504" s="112">
        <f>C504</f>
        <v>5</v>
      </c>
      <c r="I504" s="93" t="str">
        <f>VLOOKUP(H504,$AA$1:$AB$10,2,FALSE)</f>
        <v>Five</v>
      </c>
      <c r="J504" s="93" t="str">
        <f>IF(AND(I504="Zero")," Thousand ",IF(AND(H503=1)," Thousand ",CONCATENATE(I504," Thousand ")))</f>
        <v>Five Thousand </v>
      </c>
    </row>
    <row r="505" spans="1:10" ht="15" hidden="1">
      <c r="A505" s="93">
        <f>A504-(C504*1000)</f>
        <v>5</v>
      </c>
      <c r="B505" s="111">
        <f>A505/100</f>
        <v>0.05</v>
      </c>
      <c r="C505" s="112">
        <f>INT(B505)</f>
        <v>0</v>
      </c>
      <c r="G505" s="93" t="s">
        <v>492</v>
      </c>
      <c r="H505" s="112">
        <f>C505</f>
        <v>0</v>
      </c>
      <c r="I505" s="93" t="str">
        <f>VLOOKUP(H505,$AA$1:$AB$10,2,FALSE)</f>
        <v>Zero</v>
      </c>
      <c r="J505" s="93">
        <f>IF(I505="Zero","",CONCATENATE(I505," Hundred "))</f>
      </c>
    </row>
    <row r="506" spans="1:10" ht="15" hidden="1">
      <c r="A506" s="93">
        <f>A505-(C505*100)</f>
        <v>5</v>
      </c>
      <c r="B506" s="111">
        <f>A506/10</f>
        <v>0.5</v>
      </c>
      <c r="C506" s="112">
        <f>A506</f>
        <v>5</v>
      </c>
      <c r="G506" s="93" t="s">
        <v>496</v>
      </c>
      <c r="H506" s="112">
        <f>C506</f>
        <v>5</v>
      </c>
      <c r="I506" s="93" t="str">
        <f>VLOOKUP(H506,$AA$1:$AB$101,2,FALSE)</f>
        <v>Five</v>
      </c>
      <c r="J506" s="93" t="str">
        <f>I506</f>
        <v>Five</v>
      </c>
    </row>
    <row r="507" spans="2:10" ht="15" hidden="1">
      <c r="B507" s="111"/>
      <c r="C507" s="112"/>
      <c r="G507" s="141" t="str">
        <f>CONCATENATE("(Rupees ",J502," ",J503," ",J504," ",J505," and  ",J506," Only) ")</f>
        <v>(Rupees Zero Lakhs  Fourty Five Thousand   and  Five Only) </v>
      </c>
      <c r="H507" s="141"/>
      <c r="I507" s="141"/>
      <c r="J507" s="141"/>
    </row>
    <row r="508" spans="2:3" ht="15" hidden="1">
      <c r="B508" s="111"/>
      <c r="C508" s="112"/>
    </row>
    <row r="509" spans="2:3" ht="15" hidden="1">
      <c r="B509" s="111"/>
      <c r="C509" s="112"/>
    </row>
    <row r="510" spans="2:3" ht="15" hidden="1">
      <c r="B510" s="111"/>
      <c r="C510" s="112"/>
    </row>
    <row r="511" spans="2:3" ht="15" hidden="1">
      <c r="B511" s="111"/>
      <c r="C511" s="112"/>
    </row>
    <row r="512" spans="2:11" ht="15" hidden="1">
      <c r="B512" s="111"/>
      <c r="C512" s="112"/>
      <c r="H512" s="104"/>
      <c r="I512" s="104"/>
      <c r="J512" s="104"/>
      <c r="K512" s="104"/>
    </row>
    <row r="513" spans="2:3" ht="15" hidden="1">
      <c r="B513" s="111"/>
      <c r="C513" s="112"/>
    </row>
    <row r="514" spans="2:8" ht="15" hidden="1">
      <c r="B514" s="111"/>
      <c r="C514" s="112"/>
      <c r="H514" s="112"/>
    </row>
    <row r="515" spans="2:8" ht="15" hidden="1">
      <c r="B515" s="111"/>
      <c r="C515" s="112"/>
      <c r="H515" s="112"/>
    </row>
    <row r="516" spans="2:8" ht="15" hidden="1">
      <c r="B516" s="111"/>
      <c r="C516" s="112"/>
      <c r="H516" s="112"/>
    </row>
    <row r="517" spans="1:10" ht="18.75" hidden="1">
      <c r="A517" s="142" t="s">
        <v>500</v>
      </c>
      <c r="B517" s="142"/>
      <c r="C517" s="142"/>
      <c r="D517" s="142"/>
      <c r="E517" s="142"/>
      <c r="F517" s="142"/>
      <c r="G517" s="142"/>
      <c r="H517" s="142"/>
      <c r="I517" s="142"/>
      <c r="J517" s="142"/>
    </row>
    <row r="518" spans="1:10" ht="15" hidden="1">
      <c r="A518" s="93">
        <f>A500</f>
        <v>45005</v>
      </c>
      <c r="B518" s="111">
        <f>A518/10000</f>
        <v>4.5005</v>
      </c>
      <c r="C518" s="112">
        <f>INT(B518)</f>
        <v>4</v>
      </c>
      <c r="G518" s="93" t="s">
        <v>484</v>
      </c>
      <c r="H518" s="112">
        <f>C518</f>
        <v>4</v>
      </c>
      <c r="I518" s="93" t="str">
        <f>VLOOKUP(H518,$AA$1:$AB$10,2,FALSE)</f>
        <v>Four</v>
      </c>
      <c r="J518" s="93" t="str">
        <f>IF(AND(I518="Zero"),"",IF(AND(H518=1),VLOOKUP(H519,$AA$1:$AD$10,4,FALSE),VLOOKUP(I518,$AB$1:$AC$10,2,FALSE)))</f>
        <v>Fourty</v>
      </c>
    </row>
    <row r="519" spans="1:10" ht="15" hidden="1">
      <c r="A519" s="93">
        <f>A518-(C518*10000)</f>
        <v>5005</v>
      </c>
      <c r="B519" s="111">
        <f>A519/1000</f>
        <v>5.005</v>
      </c>
      <c r="C519" s="112">
        <f>INT(B519)</f>
        <v>5</v>
      </c>
      <c r="G519" s="93" t="s">
        <v>488</v>
      </c>
      <c r="H519" s="112">
        <f>C519</f>
        <v>5</v>
      </c>
      <c r="I519" s="93" t="str">
        <f>VLOOKUP(H519,$AA$1:$AB$10,2,FALSE)</f>
        <v>Five</v>
      </c>
      <c r="J519" s="93" t="str">
        <f>IF(AND(I519="Zero")," Thousand ",IF(AND(H518=1)," Thousand ",CONCATENATE(I519," Thousand ")))</f>
        <v>Five Thousand </v>
      </c>
    </row>
    <row r="520" spans="1:10" ht="15" hidden="1">
      <c r="A520" s="93">
        <f>A519-(C519*1000)</f>
        <v>5</v>
      </c>
      <c r="B520" s="111">
        <f>A520/100</f>
        <v>0.05</v>
      </c>
      <c r="C520" s="112">
        <f>INT(B520)</f>
        <v>0</v>
      </c>
      <c r="G520" s="93" t="s">
        <v>492</v>
      </c>
      <c r="H520" s="112">
        <f>C520</f>
        <v>0</v>
      </c>
      <c r="I520" s="93" t="str">
        <f>VLOOKUP(H520,$AA$1:$AB$10,2,FALSE)</f>
        <v>Zero</v>
      </c>
      <c r="J520" s="93">
        <f>IF(I520="Zero","",CONCATENATE(I520," Hundred "))</f>
      </c>
    </row>
    <row r="521" spans="1:10" ht="15" hidden="1">
      <c r="A521" s="93">
        <f>A520-(C520*100)</f>
        <v>5</v>
      </c>
      <c r="B521" s="111">
        <f>A521/10</f>
        <v>0.5</v>
      </c>
      <c r="C521" s="112">
        <f>A521</f>
        <v>5</v>
      </c>
      <c r="G521" s="93" t="s">
        <v>496</v>
      </c>
      <c r="H521" s="112">
        <f>C521</f>
        <v>5</v>
      </c>
      <c r="I521" s="93" t="str">
        <f>VLOOKUP(H521,$AA$1:$AB$101,2,FALSE)</f>
        <v>Five</v>
      </c>
      <c r="J521" s="93" t="str">
        <f>I521</f>
        <v>Five</v>
      </c>
    </row>
    <row r="522" spans="2:10" ht="15" hidden="1">
      <c r="B522" s="111"/>
      <c r="C522" s="112"/>
      <c r="G522" s="141" t="str">
        <f>CONCATENATE("(Rupees ",J517," ",J518," ",J519," ",J520," and  ",J521," Only) ")</f>
        <v>(Rupees  Fourty Five Thousand   and  Five Only) </v>
      </c>
      <c r="H522" s="141"/>
      <c r="I522" s="141"/>
      <c r="J522" s="141"/>
    </row>
    <row r="523" spans="2:8" ht="15" hidden="1">
      <c r="B523" s="111"/>
      <c r="C523" s="112"/>
      <c r="H523" s="112"/>
    </row>
    <row r="524" spans="2:8" ht="15" hidden="1">
      <c r="B524" s="111"/>
      <c r="C524" s="112"/>
      <c r="H524" s="112"/>
    </row>
    <row r="525" spans="2:10" ht="15" hidden="1">
      <c r="B525" s="111"/>
      <c r="C525" s="112"/>
      <c r="G525" s="141"/>
      <c r="H525" s="141"/>
      <c r="I525" s="141"/>
      <c r="J525" s="141"/>
    </row>
    <row r="526" spans="2:8" ht="15" hidden="1">
      <c r="B526" s="111"/>
      <c r="C526" s="112"/>
      <c r="H526" s="112"/>
    </row>
    <row r="527" spans="2:8" ht="15" hidden="1">
      <c r="B527" s="111"/>
      <c r="C527" s="112"/>
      <c r="H527" s="112"/>
    </row>
    <row r="528" spans="2:10" ht="15" hidden="1">
      <c r="B528" s="111"/>
      <c r="C528" s="112"/>
      <c r="G528" s="113"/>
      <c r="H528" s="113"/>
      <c r="I528" s="113"/>
      <c r="J528" s="113"/>
    </row>
    <row r="529" ht="15" hidden="1"/>
    <row r="530" ht="15" hidden="1"/>
    <row r="531" ht="15" hidden="1"/>
    <row r="532" spans="2:8" ht="15" hidden="1">
      <c r="B532" s="111"/>
      <c r="C532" s="112"/>
      <c r="H532" s="112"/>
    </row>
    <row r="533" spans="1:10" ht="18.75" hidden="1">
      <c r="A533" s="142" t="s">
        <v>515</v>
      </c>
      <c r="B533" s="142"/>
      <c r="C533" s="142"/>
      <c r="D533" s="142"/>
      <c r="E533" s="142"/>
      <c r="F533" s="142"/>
      <c r="G533" s="142"/>
      <c r="H533" s="142"/>
      <c r="I533" s="142"/>
      <c r="J533" s="142"/>
    </row>
    <row r="534" spans="1:10" ht="15" hidden="1">
      <c r="A534" s="93">
        <f>A500</f>
        <v>45005</v>
      </c>
      <c r="B534" s="111">
        <f>A534/1000</f>
        <v>45.005</v>
      </c>
      <c r="C534" s="112">
        <f>INT(B534)</f>
        <v>45</v>
      </c>
      <c r="G534" s="93" t="s">
        <v>488</v>
      </c>
      <c r="H534" s="112">
        <f>C534</f>
        <v>45</v>
      </c>
      <c r="I534" s="93" t="e">
        <f>VLOOKUP(H534,$AA$1:$AB$10,2,FALSE)</f>
        <v>#N/A</v>
      </c>
      <c r="J534" s="93" t="e">
        <f>IF(AND(I534="Zero")," Thousand ",IF(AND(H533=1)," Thousand ",CONCATENATE(I534," Thousand ")))</f>
        <v>#N/A</v>
      </c>
    </row>
    <row r="535" spans="1:10" ht="15" hidden="1">
      <c r="A535" s="93">
        <f>A534-(C534*1000)</f>
        <v>5</v>
      </c>
      <c r="B535" s="111">
        <f>A535/100</f>
        <v>0.05</v>
      </c>
      <c r="C535" s="112">
        <f>INT(B535)</f>
        <v>0</v>
      </c>
      <c r="G535" s="93" t="s">
        <v>492</v>
      </c>
      <c r="H535" s="112">
        <f>C535</f>
        <v>0</v>
      </c>
      <c r="I535" s="93" t="str">
        <f>VLOOKUP(H535,$AA$1:$AB$10,2,FALSE)</f>
        <v>Zero</v>
      </c>
      <c r="J535" s="93">
        <f>IF(I535="Zero","",CONCATENATE(I535," Hundred "))</f>
      </c>
    </row>
    <row r="536" spans="1:10" ht="15" hidden="1">
      <c r="A536" s="93">
        <f>A535-(C535*100)</f>
        <v>5</v>
      </c>
      <c r="B536" s="111">
        <f>A536/10</f>
        <v>0.5</v>
      </c>
      <c r="C536" s="112">
        <f>A536</f>
        <v>5</v>
      </c>
      <c r="G536" s="93" t="s">
        <v>496</v>
      </c>
      <c r="H536" s="112">
        <f>C536</f>
        <v>5</v>
      </c>
      <c r="I536" s="93" t="str">
        <f>VLOOKUP(H536,$AA$1:$AB$101,2,FALSE)</f>
        <v>Five</v>
      </c>
      <c r="J536" s="93" t="str">
        <f>I536</f>
        <v>Five</v>
      </c>
    </row>
    <row r="537" spans="2:10" ht="15" hidden="1">
      <c r="B537" s="111"/>
      <c r="C537" s="112"/>
      <c r="G537" s="141" t="e">
        <f>CONCATENATE("(Rupees ",J532," ",J533," ",J534," ",J535," and  ",J536," Only) ")</f>
        <v>#N/A</v>
      </c>
      <c r="H537" s="141"/>
      <c r="I537" s="141"/>
      <c r="J537" s="141"/>
    </row>
    <row r="538" spans="2:10" ht="15" hidden="1">
      <c r="B538" s="111"/>
      <c r="C538" s="112"/>
      <c r="G538" s="141"/>
      <c r="H538" s="141"/>
      <c r="I538" s="141"/>
      <c r="J538" s="141"/>
    </row>
    <row r="539" ht="15" hidden="1"/>
    <row r="540" ht="15" hidden="1"/>
    <row r="541" ht="15" hidden="1"/>
    <row r="542" ht="15" hidden="1"/>
    <row r="543" ht="15" hidden="1"/>
    <row r="544" spans="2:8" ht="15" hidden="1">
      <c r="B544" s="111"/>
      <c r="C544" s="112"/>
      <c r="H544" s="112"/>
    </row>
    <row r="545" spans="2:8" ht="15" hidden="1">
      <c r="B545" s="111"/>
      <c r="C545" s="112"/>
      <c r="H545" s="112"/>
    </row>
    <row r="546" spans="1:10" ht="18.75" hidden="1">
      <c r="A546" s="142" t="s">
        <v>528</v>
      </c>
      <c r="B546" s="142"/>
      <c r="C546" s="142"/>
      <c r="D546" s="142"/>
      <c r="E546" s="142"/>
      <c r="F546" s="142"/>
      <c r="G546" s="142"/>
      <c r="H546" s="142"/>
      <c r="I546" s="142"/>
      <c r="J546" s="142"/>
    </row>
    <row r="547" spans="1:10" ht="15" hidden="1">
      <c r="A547" s="93">
        <f>A500</f>
        <v>45005</v>
      </c>
      <c r="B547" s="111">
        <f>A547/100</f>
        <v>450.05</v>
      </c>
      <c r="C547" s="112">
        <f>INT(B547)</f>
        <v>450</v>
      </c>
      <c r="G547" s="93" t="s">
        <v>492</v>
      </c>
      <c r="H547" s="112">
        <f>C547</f>
        <v>450</v>
      </c>
      <c r="I547" s="93" t="e">
        <f>VLOOKUP(H547,$AA$1:$AB$10,2,FALSE)</f>
        <v>#N/A</v>
      </c>
      <c r="J547" s="93" t="e">
        <f>IF(I547="Zero","",CONCATENATE(I547," Hundred "))</f>
        <v>#N/A</v>
      </c>
    </row>
    <row r="548" spans="1:10" ht="15" hidden="1">
      <c r="A548" s="93">
        <f>A547-(C547*100)</f>
        <v>5</v>
      </c>
      <c r="B548" s="111">
        <f>A548/10</f>
        <v>0.5</v>
      </c>
      <c r="C548" s="112">
        <f>A548</f>
        <v>5</v>
      </c>
      <c r="G548" s="93" t="s">
        <v>496</v>
      </c>
      <c r="H548" s="112">
        <f>C548</f>
        <v>5</v>
      </c>
      <c r="I548" s="93" t="str">
        <f>VLOOKUP(H548,$AA$1:$AB$101,2,FALSE)</f>
        <v>Five</v>
      </c>
      <c r="J548" s="93" t="str">
        <f>I548</f>
        <v>Five</v>
      </c>
    </row>
    <row r="549" spans="2:10" ht="15" hidden="1">
      <c r="B549" s="111"/>
      <c r="C549" s="112"/>
      <c r="G549" s="141" t="e">
        <f>CONCATENATE("(Rupees ",J544," ",J545," ",J546," ",J547," and  ",J548," Only) ")</f>
        <v>#N/A</v>
      </c>
      <c r="H549" s="141"/>
      <c r="I549" s="141"/>
      <c r="J549" s="141"/>
    </row>
    <row r="550" ht="15" hidden="1"/>
    <row r="551" ht="15" hidden="1"/>
    <row r="552" ht="15" hidden="1"/>
    <row r="553" ht="15" hidden="1"/>
    <row r="554" ht="15" hidden="1"/>
    <row r="555" ht="15" hidden="1"/>
    <row r="556" spans="2:8" ht="15" hidden="1">
      <c r="B556" s="111"/>
      <c r="C556" s="112"/>
      <c r="H556" s="112"/>
    </row>
    <row r="557" spans="2:8" ht="15" hidden="1">
      <c r="B557" s="111"/>
      <c r="C557" s="112"/>
      <c r="H557" s="112"/>
    </row>
    <row r="558" spans="2:8" ht="15" hidden="1">
      <c r="B558" s="111"/>
      <c r="C558" s="112"/>
      <c r="H558" s="112"/>
    </row>
    <row r="559" spans="1:10" ht="18.75" hidden="1">
      <c r="A559" s="142" t="s">
        <v>528</v>
      </c>
      <c r="B559" s="142"/>
      <c r="C559" s="142"/>
      <c r="D559" s="142"/>
      <c r="E559" s="142"/>
      <c r="F559" s="142"/>
      <c r="G559" s="142"/>
      <c r="H559" s="142"/>
      <c r="I559" s="142"/>
      <c r="J559" s="142"/>
    </row>
    <row r="560" spans="1:10" ht="15" hidden="1">
      <c r="A560" s="93">
        <f>A500</f>
        <v>45005</v>
      </c>
      <c r="B560" s="111">
        <f>A560/10</f>
        <v>4500.5</v>
      </c>
      <c r="C560" s="112">
        <f>A560</f>
        <v>45005</v>
      </c>
      <c r="G560" s="93" t="s">
        <v>496</v>
      </c>
      <c r="H560" s="112">
        <f>C560</f>
        <v>45005</v>
      </c>
      <c r="I560" s="93" t="e">
        <f>VLOOKUP(H560,$AA$1:$AB$101,2,FALSE)</f>
        <v>#N/A</v>
      </c>
      <c r="J560" s="93" t="e">
        <f>I560</f>
        <v>#N/A</v>
      </c>
    </row>
    <row r="561" spans="2:10" ht="15" hidden="1">
      <c r="B561" s="111"/>
      <c r="C561" s="112"/>
      <c r="G561" s="141" t="e">
        <f>CONCATENATE("(Rupees ",J556," ",J557," ",J558," ",J559," ",J560," Only) ")</f>
        <v>#N/A</v>
      </c>
      <c r="H561" s="141"/>
      <c r="I561" s="141"/>
      <c r="J561" s="141"/>
    </row>
    <row r="562" ht="15" hidden="1"/>
    <row r="563" ht="15" hidden="1"/>
    <row r="564" ht="15" hidden="1"/>
    <row r="565" ht="15" hidden="1"/>
    <row r="566" spans="1:10" ht="15" hidden="1">
      <c r="A566" s="143" t="str">
        <f>IF(AND(A500&gt;=100000),G507,IF(AND(A500&gt;=10000,A500&lt;=99999),G522,IF(AND(A500&gt;=1000,A500&lt;=9999),G537,IF(AND(A500&gt;=100,A500&lt;=999),G549,G561))))</f>
        <v>(Rupees  Fourty Five Thousand   and  Five Only) </v>
      </c>
      <c r="B566" s="143"/>
      <c r="C566" s="143"/>
      <c r="D566" s="143"/>
      <c r="E566" s="143"/>
      <c r="F566" s="143"/>
      <c r="G566" s="143"/>
      <c r="H566" s="143"/>
      <c r="I566" s="143"/>
      <c r="J566" s="143"/>
    </row>
    <row r="567" ht="15"/>
  </sheetData>
  <sheetProtection password="E9B8" sheet="1" objects="1" scenarios="1"/>
  <mergeCells count="78">
    <mergeCell ref="A5:K5"/>
    <mergeCell ref="G11:J11"/>
    <mergeCell ref="A21:J21"/>
    <mergeCell ref="G26:J26"/>
    <mergeCell ref="G29:J29"/>
    <mergeCell ref="A37:J37"/>
    <mergeCell ref="G41:J41"/>
    <mergeCell ref="G42:J42"/>
    <mergeCell ref="A50:J50"/>
    <mergeCell ref="G53:J53"/>
    <mergeCell ref="A63:J63"/>
    <mergeCell ref="G65:J65"/>
    <mergeCell ref="A70:J70"/>
    <mergeCell ref="A101:K101"/>
    <mergeCell ref="G107:J107"/>
    <mergeCell ref="A117:J117"/>
    <mergeCell ref="G122:J122"/>
    <mergeCell ref="G125:J125"/>
    <mergeCell ref="A133:J133"/>
    <mergeCell ref="G137:J137"/>
    <mergeCell ref="G138:J138"/>
    <mergeCell ref="A146:J146"/>
    <mergeCell ref="G149:J149"/>
    <mergeCell ref="A159:J159"/>
    <mergeCell ref="G161:J161"/>
    <mergeCell ref="A166:J166"/>
    <mergeCell ref="A201:K201"/>
    <mergeCell ref="G207:J207"/>
    <mergeCell ref="A217:J217"/>
    <mergeCell ref="G222:J222"/>
    <mergeCell ref="G225:J225"/>
    <mergeCell ref="A233:J233"/>
    <mergeCell ref="G237:J237"/>
    <mergeCell ref="G238:J238"/>
    <mergeCell ref="A246:J246"/>
    <mergeCell ref="G249:J249"/>
    <mergeCell ref="A259:J259"/>
    <mergeCell ref="G261:J261"/>
    <mergeCell ref="A266:J266"/>
    <mergeCell ref="A301:K301"/>
    <mergeCell ref="G307:J307"/>
    <mergeCell ref="A317:J317"/>
    <mergeCell ref="G322:J322"/>
    <mergeCell ref="G325:J325"/>
    <mergeCell ref="A333:J333"/>
    <mergeCell ref="G337:J337"/>
    <mergeCell ref="G338:J338"/>
    <mergeCell ref="A346:J346"/>
    <mergeCell ref="G349:J349"/>
    <mergeCell ref="A359:J359"/>
    <mergeCell ref="G361:J361"/>
    <mergeCell ref="A366:J366"/>
    <mergeCell ref="A401:K401"/>
    <mergeCell ref="G407:J407"/>
    <mergeCell ref="A417:J417"/>
    <mergeCell ref="G422:J422"/>
    <mergeCell ref="G425:J425"/>
    <mergeCell ref="A433:J433"/>
    <mergeCell ref="G437:J437"/>
    <mergeCell ref="G438:J438"/>
    <mergeCell ref="A446:J446"/>
    <mergeCell ref="G449:J449"/>
    <mergeCell ref="A459:J459"/>
    <mergeCell ref="G461:J461"/>
    <mergeCell ref="A466:J466"/>
    <mergeCell ref="A501:K501"/>
    <mergeCell ref="G507:J507"/>
    <mergeCell ref="A517:J517"/>
    <mergeCell ref="G522:J522"/>
    <mergeCell ref="G525:J525"/>
    <mergeCell ref="A533:J533"/>
    <mergeCell ref="G537:J537"/>
    <mergeCell ref="G538:J538"/>
    <mergeCell ref="A546:J546"/>
    <mergeCell ref="G549:J549"/>
    <mergeCell ref="A559:J559"/>
    <mergeCell ref="G561:J561"/>
    <mergeCell ref="A566:J566"/>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Z160"/>
  <sheetViews>
    <sheetView zoomScalePageLayoutView="0" workbookViewId="0" topLeftCell="CN1">
      <selection activeCell="A2" sqref="A1:CM16384"/>
    </sheetView>
  </sheetViews>
  <sheetFormatPr defaultColWidth="9.140625" defaultRowHeight="24.75" customHeight="1"/>
  <cols>
    <col min="1" max="1" width="6.140625" style="52" hidden="1" customWidth="1"/>
    <col min="2" max="2" width="26.140625" style="52" hidden="1" customWidth="1"/>
    <col min="3" max="3" width="12.28125" style="52" hidden="1" customWidth="1"/>
    <col min="4" max="4" width="21.140625" style="52" hidden="1" customWidth="1"/>
    <col min="5" max="5" width="9.140625" style="52" hidden="1" customWidth="1"/>
    <col min="6" max="6" width="15.8515625" style="52" hidden="1" customWidth="1"/>
    <col min="7" max="12" width="9.140625" style="52" hidden="1" customWidth="1"/>
    <col min="13" max="13" width="49.8515625" style="52" hidden="1" customWidth="1"/>
    <col min="14" max="14" width="9.140625" style="52" hidden="1" customWidth="1"/>
    <col min="15" max="16" width="14.140625" style="53" hidden="1" customWidth="1"/>
    <col min="17" max="17" width="28.140625" style="53" hidden="1" customWidth="1"/>
    <col min="18" max="18" width="19.8515625" style="53" hidden="1" customWidth="1"/>
    <col min="19" max="19" width="21.7109375" style="53" hidden="1" customWidth="1"/>
    <col min="20" max="20" width="33.140625" style="53" hidden="1" customWidth="1"/>
    <col min="21" max="21" width="24.28125" style="53" hidden="1" customWidth="1"/>
    <col min="22" max="22" width="14.140625" style="53" hidden="1" customWidth="1"/>
    <col min="23" max="23" width="16.140625" style="54" hidden="1" customWidth="1"/>
    <col min="24" max="25" width="14.140625" style="55" hidden="1" customWidth="1"/>
    <col min="26" max="26" width="18.7109375" style="55" hidden="1" customWidth="1"/>
    <col min="27" max="28" width="14.140625" style="53" hidden="1" customWidth="1"/>
    <col min="29" max="29" width="25.28125" style="53" hidden="1" customWidth="1"/>
    <col min="30" max="58" width="14.140625" style="53" hidden="1" customWidth="1"/>
    <col min="59" max="75" width="9.140625" style="52" hidden="1" customWidth="1"/>
    <col min="76" max="91" width="0" style="52" hidden="1" customWidth="1"/>
    <col min="92" max="16384" width="9.140625" style="52" customWidth="1"/>
  </cols>
  <sheetData>
    <row r="1" spans="1:33" ht="24.75" customHeight="1">
      <c r="A1" s="157" t="s">
        <v>16</v>
      </c>
      <c r="B1" s="157"/>
      <c r="C1" s="152" t="s">
        <v>17</v>
      </c>
      <c r="D1" s="152"/>
      <c r="E1" s="156" t="s">
        <v>18</v>
      </c>
      <c r="F1" s="156"/>
      <c r="G1" s="50"/>
      <c r="H1" s="50"/>
      <c r="I1" s="153" t="s">
        <v>19</v>
      </c>
      <c r="J1" s="153"/>
      <c r="L1" s="158" t="s">
        <v>269</v>
      </c>
      <c r="M1" s="158"/>
      <c r="AF1" s="56"/>
      <c r="AG1" s="57"/>
    </row>
    <row r="2" spans="1:27" ht="24.75" customHeight="1">
      <c r="A2" s="47">
        <v>1</v>
      </c>
      <c r="B2" s="1" t="s">
        <v>20</v>
      </c>
      <c r="C2" s="48">
        <v>1</v>
      </c>
      <c r="D2" s="2" t="s">
        <v>21</v>
      </c>
      <c r="E2" s="49">
        <v>1</v>
      </c>
      <c r="F2" s="58" t="s">
        <v>22</v>
      </c>
      <c r="G2" s="59">
        <v>1</v>
      </c>
      <c r="H2" s="59" t="s">
        <v>23</v>
      </c>
      <c r="I2" s="51">
        <v>1</v>
      </c>
      <c r="J2" s="51">
        <v>6700</v>
      </c>
      <c r="L2" s="60">
        <v>1</v>
      </c>
      <c r="M2" s="61" t="s">
        <v>150</v>
      </c>
      <c r="O2" s="53" t="s">
        <v>298</v>
      </c>
      <c r="Q2" s="53" t="s">
        <v>1</v>
      </c>
      <c r="R2" s="53" t="s">
        <v>2</v>
      </c>
      <c r="S2" s="53" t="s">
        <v>299</v>
      </c>
      <c r="T2" s="53" t="s">
        <v>4</v>
      </c>
      <c r="U2" s="53" t="s">
        <v>5</v>
      </c>
      <c r="V2" s="53" t="s">
        <v>300</v>
      </c>
      <c r="W2" s="54" t="s">
        <v>301</v>
      </c>
      <c r="X2" s="55" t="s">
        <v>302</v>
      </c>
      <c r="Y2" s="55" t="s">
        <v>303</v>
      </c>
      <c r="Z2" s="55" t="s">
        <v>304</v>
      </c>
      <c r="AA2" s="53" t="s">
        <v>329</v>
      </c>
    </row>
    <row r="3" spans="1:27" ht="24.75" customHeight="1">
      <c r="A3" s="47">
        <v>2</v>
      </c>
      <c r="B3" s="1" t="s">
        <v>24</v>
      </c>
      <c r="C3" s="48">
        <v>2</v>
      </c>
      <c r="D3" s="2" t="s">
        <v>25</v>
      </c>
      <c r="E3" s="49">
        <v>2</v>
      </c>
      <c r="F3" s="58" t="s">
        <v>26</v>
      </c>
      <c r="G3" s="59">
        <v>2</v>
      </c>
      <c r="H3" s="59" t="s">
        <v>27</v>
      </c>
      <c r="I3" s="51">
        <v>2</v>
      </c>
      <c r="J3" s="51">
        <v>6900</v>
      </c>
      <c r="L3" s="60">
        <v>2</v>
      </c>
      <c r="M3" s="61" t="s">
        <v>151</v>
      </c>
      <c r="O3" s="53" t="str">
        <f>VLOOKUP(MAIN!B3,C61:D63,2,FALSE)</f>
        <v>Sri.</v>
      </c>
      <c r="P3" s="53" t="str">
        <f>IF(MAIN!D3="","",MAIN!D3)</f>
        <v>Y. Ramana Rao</v>
      </c>
      <c r="Q3" s="53" t="str">
        <f>CONCATENATE(O3," ",P3)</f>
        <v>Sri. Y. Ramana Rao</v>
      </c>
      <c r="R3" s="53" t="str">
        <f>IF(MAIN!B4="","",MAIN!B4)</f>
        <v>Junior Lecturer</v>
      </c>
      <c r="S3" s="53" t="str">
        <f>IF(MAIN!B5="","",MAIN!B5)</f>
        <v>Govt. High School, Begum Bazar</v>
      </c>
      <c r="T3" s="53" t="str">
        <f>IF(MAIN!B6="","",CONCATENATE(MAIN!B6," Mandal"))</f>
        <v>Khairthabad Mandal</v>
      </c>
      <c r="U3" s="53" t="str">
        <f>VLOOKUP(MAIN!B7,C2:D24,2,FALSE)</f>
        <v>Hyderabad District</v>
      </c>
      <c r="V3" s="53" t="str">
        <f>VLOOKUP(MAIN!B8,K!C28:D59,2,FALSE)</f>
        <v>14860-39540</v>
      </c>
      <c r="W3" s="54">
        <f>VLOOKUP(MAIN!B9,I2:J75,2,FALSE)</f>
        <v>14860</v>
      </c>
      <c r="X3" s="55" t="str">
        <f>IF(MAIN!B10="","",MAIN!B10)</f>
        <v>H.No. 16-1-178/A/9</v>
      </c>
      <c r="Y3" s="55" t="str">
        <f>IF(MAIN!B11="","",MAIN!B11)</f>
        <v>Hari Puri Colony</v>
      </c>
      <c r="Z3" s="55" t="str">
        <f>IF(MAIN!B12="","",MAIN!B12)</f>
        <v>Hyderabad</v>
      </c>
      <c r="AA3" s="53" t="str">
        <f>IF(MAIN!E13="","",CONCATENATE("PIN -  ",MAIN!E13))</f>
        <v>PIN -  500072</v>
      </c>
    </row>
    <row r="4" spans="1:22" ht="24.75" customHeight="1">
      <c r="A4" s="47">
        <v>3</v>
      </c>
      <c r="B4" s="1" t="s">
        <v>28</v>
      </c>
      <c r="C4" s="48">
        <v>3</v>
      </c>
      <c r="D4" s="2" t="s">
        <v>580</v>
      </c>
      <c r="E4" s="50"/>
      <c r="F4" s="62"/>
      <c r="G4" s="50"/>
      <c r="H4" s="50"/>
      <c r="I4" s="51">
        <v>3</v>
      </c>
      <c r="J4" s="51">
        <v>7100</v>
      </c>
      <c r="L4" s="60">
        <v>3</v>
      </c>
      <c r="M4" s="61" t="s">
        <v>152</v>
      </c>
      <c r="U4" s="53" t="str">
        <f>VLOOKUP(MAIN!B7,A101:C123,3,FALSE)</f>
        <v>Hyderabad</v>
      </c>
      <c r="V4" s="53" t="str">
        <f>CONCATENATE(V3,"  /  ",W3)</f>
        <v>14860-39540  /  14860</v>
      </c>
    </row>
    <row r="5" spans="1:13" ht="24.75" customHeight="1">
      <c r="A5" s="47">
        <v>4</v>
      </c>
      <c r="B5" s="1" t="s">
        <v>30</v>
      </c>
      <c r="C5" s="48">
        <v>4</v>
      </c>
      <c r="D5" s="2" t="s">
        <v>31</v>
      </c>
      <c r="E5" s="155" t="s">
        <v>32</v>
      </c>
      <c r="F5" s="155"/>
      <c r="G5" s="152" t="s">
        <v>33</v>
      </c>
      <c r="H5" s="152"/>
      <c r="I5" s="51">
        <v>4</v>
      </c>
      <c r="J5" s="51">
        <v>7300</v>
      </c>
      <c r="L5" s="60">
        <v>4</v>
      </c>
      <c r="M5" s="61" t="s">
        <v>153</v>
      </c>
    </row>
    <row r="6" spans="1:13" ht="24.75" customHeight="1">
      <c r="A6" s="47">
        <v>5</v>
      </c>
      <c r="B6" s="1" t="s">
        <v>34</v>
      </c>
      <c r="C6" s="48">
        <v>5</v>
      </c>
      <c r="D6" s="2" t="s">
        <v>35</v>
      </c>
      <c r="E6" s="59">
        <v>1</v>
      </c>
      <c r="F6" s="3" t="s">
        <v>36</v>
      </c>
      <c r="G6" s="48">
        <v>1</v>
      </c>
      <c r="H6" s="48">
        <v>10</v>
      </c>
      <c r="I6" s="51">
        <v>5</v>
      </c>
      <c r="J6" s="51">
        <v>7520</v>
      </c>
      <c r="L6" s="60">
        <v>5</v>
      </c>
      <c r="M6" s="61" t="s">
        <v>154</v>
      </c>
    </row>
    <row r="7" spans="1:26" ht="24.75" customHeight="1">
      <c r="A7" s="47">
        <v>6</v>
      </c>
      <c r="B7" s="4" t="s">
        <v>37</v>
      </c>
      <c r="C7" s="48">
        <v>6</v>
      </c>
      <c r="D7" s="2" t="s">
        <v>38</v>
      </c>
      <c r="E7" s="59">
        <v>2</v>
      </c>
      <c r="F7" s="3" t="s">
        <v>39</v>
      </c>
      <c r="G7" s="48">
        <v>2</v>
      </c>
      <c r="H7" s="48">
        <v>12.5</v>
      </c>
      <c r="I7" s="51">
        <v>6</v>
      </c>
      <c r="J7" s="51">
        <v>7740</v>
      </c>
      <c r="L7" s="60">
        <v>6</v>
      </c>
      <c r="M7" s="61" t="s">
        <v>155</v>
      </c>
      <c r="Q7" s="53" t="s">
        <v>8</v>
      </c>
      <c r="R7" s="53" t="s">
        <v>305</v>
      </c>
      <c r="S7" s="53" t="s">
        <v>306</v>
      </c>
      <c r="T7" s="53" t="s">
        <v>13</v>
      </c>
      <c r="U7" s="53" t="s">
        <v>9</v>
      </c>
      <c r="V7" s="53" t="s">
        <v>307</v>
      </c>
      <c r="W7" s="54" t="s">
        <v>308</v>
      </c>
      <c r="X7" s="55" t="s">
        <v>309</v>
      </c>
      <c r="Y7" s="55" t="s">
        <v>147</v>
      </c>
      <c r="Z7" s="55" t="s">
        <v>310</v>
      </c>
    </row>
    <row r="8" spans="1:26" ht="24.75" customHeight="1">
      <c r="A8" s="47">
        <v>7</v>
      </c>
      <c r="B8" s="4" t="s">
        <v>40</v>
      </c>
      <c r="C8" s="48">
        <v>7</v>
      </c>
      <c r="D8" s="2" t="s">
        <v>41</v>
      </c>
      <c r="E8" s="59">
        <v>3</v>
      </c>
      <c r="F8" s="3" t="s">
        <v>42</v>
      </c>
      <c r="G8" s="48">
        <v>3</v>
      </c>
      <c r="H8" s="48">
        <v>20</v>
      </c>
      <c r="I8" s="51">
        <v>7</v>
      </c>
      <c r="J8" s="51">
        <v>7960</v>
      </c>
      <c r="L8" s="60">
        <v>7</v>
      </c>
      <c r="M8" s="61" t="s">
        <v>156</v>
      </c>
      <c r="O8" s="53" t="str">
        <f>VLOOKUP(MAIN!B16,C65:D71,2,FALSE)</f>
        <v>Baby.</v>
      </c>
      <c r="P8" s="53" t="str">
        <f>IF(MAIN!D16="","",MAIN!D16)</f>
        <v>Y. Sarala</v>
      </c>
      <c r="Q8" s="53" t="str">
        <f>CONCATENATE(O8," ",P8)</f>
        <v>Baby. Y. Sarala</v>
      </c>
      <c r="R8" s="53" t="str">
        <f>VLOOKUP(MAIN!B17,A56:B66,2,FALSE)</f>
        <v>Daughter</v>
      </c>
      <c r="S8" s="53" t="str">
        <f>CONCATENATE(MAIN!B18," Years")</f>
        <v>15 Years</v>
      </c>
      <c r="T8" s="53" t="str">
        <f>IF(MAIN!B19="","",MAIN!B19)</f>
        <v>Yashoda Hospital, Malakpet</v>
      </c>
      <c r="U8" s="53" t="str">
        <f>IF(MAIN!B21="","",MAIN!B21)</f>
        <v>Fever</v>
      </c>
      <c r="V8" s="63">
        <f>IF(MAIN!B22="","",MAIN!B22)</f>
        <v>15462</v>
      </c>
      <c r="W8" s="54" t="str">
        <f>R!B1</f>
        <v>(Rupees  Fifteen  Thousand  Four Hundred  and  Sixty Two Only) </v>
      </c>
      <c r="X8" s="64">
        <f>IF(MAIN!E24="","",MAIN!E24)</f>
        <v>39995</v>
      </c>
      <c r="Y8" s="64">
        <f>IF(MAIN!E25="","",MAIN!E25)</f>
        <v>40004</v>
      </c>
      <c r="Z8" s="64">
        <f>IF(MAIN!E26="","",MAIN!E26)</f>
        <v>40047</v>
      </c>
    </row>
    <row r="9" spans="1:20" ht="24.75" customHeight="1">
      <c r="A9" s="47">
        <v>8</v>
      </c>
      <c r="B9" s="1" t="s">
        <v>43</v>
      </c>
      <c r="C9" s="48">
        <v>8</v>
      </c>
      <c r="D9" s="2" t="s">
        <v>44</v>
      </c>
      <c r="E9" s="50"/>
      <c r="F9" s="62"/>
      <c r="G9" s="48">
        <v>4</v>
      </c>
      <c r="H9" s="48">
        <v>30</v>
      </c>
      <c r="I9" s="51">
        <v>8</v>
      </c>
      <c r="J9" s="51">
        <v>8200</v>
      </c>
      <c r="L9" s="60">
        <v>8</v>
      </c>
      <c r="M9" s="61" t="s">
        <v>157</v>
      </c>
      <c r="S9" s="54">
        <f>MAIN!B18</f>
        <v>15</v>
      </c>
      <c r="T9" s="53" t="s">
        <v>394</v>
      </c>
    </row>
    <row r="10" spans="1:20" ht="24.75" customHeight="1">
      <c r="A10" s="47">
        <v>9</v>
      </c>
      <c r="B10" s="4" t="s">
        <v>45</v>
      </c>
      <c r="C10" s="48">
        <v>9</v>
      </c>
      <c r="D10" s="2" t="s">
        <v>46</v>
      </c>
      <c r="E10" s="50"/>
      <c r="F10" s="62"/>
      <c r="G10" s="50"/>
      <c r="H10" s="50"/>
      <c r="I10" s="51">
        <v>9</v>
      </c>
      <c r="J10" s="51">
        <v>8440</v>
      </c>
      <c r="L10" s="60">
        <v>9</v>
      </c>
      <c r="M10" s="61" t="s">
        <v>158</v>
      </c>
      <c r="T10" s="53" t="str">
        <f>VLOOKUP(MAIN!B20,C74:D75,2,FALSE)</f>
        <v>Private</v>
      </c>
    </row>
    <row r="11" spans="1:13" ht="24.75" customHeight="1">
      <c r="A11" s="47">
        <v>10</v>
      </c>
      <c r="B11" s="4" t="s">
        <v>47</v>
      </c>
      <c r="C11" s="48">
        <v>10</v>
      </c>
      <c r="D11" s="2" t="s">
        <v>48</v>
      </c>
      <c r="E11" s="153" t="s">
        <v>49</v>
      </c>
      <c r="F11" s="153"/>
      <c r="G11" s="154" t="s">
        <v>50</v>
      </c>
      <c r="H11" s="154"/>
      <c r="I11" s="51">
        <v>10</v>
      </c>
      <c r="J11" s="51">
        <v>8680</v>
      </c>
      <c r="L11" s="60">
        <v>10</v>
      </c>
      <c r="M11" s="61" t="s">
        <v>159</v>
      </c>
    </row>
    <row r="12" spans="1:24" ht="24.75" customHeight="1">
      <c r="A12" s="47">
        <v>11</v>
      </c>
      <c r="B12" s="1" t="s">
        <v>51</v>
      </c>
      <c r="C12" s="48">
        <v>11</v>
      </c>
      <c r="D12" s="2" t="s">
        <v>52</v>
      </c>
      <c r="E12" s="51">
        <v>1</v>
      </c>
      <c r="F12" s="66" t="s">
        <v>53</v>
      </c>
      <c r="G12" s="65">
        <v>1</v>
      </c>
      <c r="H12" s="65" t="s">
        <v>53</v>
      </c>
      <c r="I12" s="51">
        <v>11</v>
      </c>
      <c r="J12" s="51">
        <v>8940</v>
      </c>
      <c r="L12" s="60">
        <v>11</v>
      </c>
      <c r="M12" s="61" t="s">
        <v>160</v>
      </c>
      <c r="Q12" s="56" t="s">
        <v>311</v>
      </c>
      <c r="R12" s="56" t="s">
        <v>2</v>
      </c>
      <c r="S12" s="56" t="s">
        <v>299</v>
      </c>
      <c r="T12" s="56" t="s">
        <v>4</v>
      </c>
      <c r="U12" s="56" t="s">
        <v>5</v>
      </c>
      <c r="X12" s="55" t="str">
        <f>IF(O3="Sri.","he","she")</f>
        <v>he</v>
      </c>
    </row>
    <row r="13" spans="1:27" ht="24.75" customHeight="1">
      <c r="A13" s="47">
        <v>12</v>
      </c>
      <c r="B13" s="4" t="s">
        <v>54</v>
      </c>
      <c r="C13" s="48">
        <v>12</v>
      </c>
      <c r="D13" s="2" t="s">
        <v>55</v>
      </c>
      <c r="E13" s="51">
        <v>2</v>
      </c>
      <c r="F13" s="66">
        <v>40247</v>
      </c>
      <c r="G13" s="65">
        <v>2</v>
      </c>
      <c r="H13" s="5" t="s">
        <v>56</v>
      </c>
      <c r="I13" s="51">
        <v>12</v>
      </c>
      <c r="J13" s="51">
        <v>9200</v>
      </c>
      <c r="L13" s="60">
        <v>12</v>
      </c>
      <c r="M13" s="61" t="s">
        <v>161</v>
      </c>
      <c r="O13" s="53" t="str">
        <f>VLOOKUP(MAIN!B30,C61:D63,2,FALSE)</f>
        <v>Sri.</v>
      </c>
      <c r="P13" s="53" t="str">
        <f>IF(MAIN!D30="","",MAIN!D30)</f>
        <v>S. Gurunadha Rao</v>
      </c>
      <c r="Q13" s="53" t="str">
        <f>CONCATENATE(O13," ",P13)</f>
        <v>Sri. S. Gurunadha Rao</v>
      </c>
      <c r="R13" s="53" t="str">
        <f>VLOOKUP(MAIN!B31,A69:B80,2,FALSE)</f>
        <v>Head Master</v>
      </c>
      <c r="S13" s="53" t="str">
        <f>IF(MAIN!B32="","",MAIN!B32)</f>
        <v>Govt. High School, Begum Bazar</v>
      </c>
      <c r="T13" s="53" t="str">
        <f>IF(MAIN!B33="","",CONCATENATE(MAIN!B33," Mandal"))</f>
        <v>Khairthabad Mandal</v>
      </c>
      <c r="U13" s="53" t="str">
        <f>VLOOKUP(MAIN!B34,C2:D24,2,FALSE)</f>
        <v>Hyderabad District</v>
      </c>
      <c r="X13" s="55" t="str">
        <f>IF(O3="Sri.","his","her")</f>
        <v>his</v>
      </c>
      <c r="Y13" s="55" t="str">
        <f>IF(O3="Sri.","him","her")</f>
        <v>him</v>
      </c>
      <c r="Z13" s="55" t="str">
        <f>CONCATENATE(V8,"=00")</f>
        <v>15462=00</v>
      </c>
      <c r="AA13" s="53" t="str">
        <f>CONCATENATE("from ",TEXT(X8,"dd-mm-yyyy")," to ",TEXT(Y8,"dd-mm-yyyy"))</f>
        <v>from 01-07-2009 to 10-07-2009</v>
      </c>
    </row>
    <row r="14" spans="1:28" ht="24" customHeight="1">
      <c r="A14" s="47">
        <v>13</v>
      </c>
      <c r="B14" s="1" t="s">
        <v>57</v>
      </c>
      <c r="C14" s="48">
        <v>13</v>
      </c>
      <c r="D14" s="2" t="s">
        <v>58</v>
      </c>
      <c r="E14" s="51">
        <v>3</v>
      </c>
      <c r="F14" s="66">
        <v>40278</v>
      </c>
      <c r="G14" s="65">
        <v>3</v>
      </c>
      <c r="H14" s="5" t="s">
        <v>59</v>
      </c>
      <c r="I14" s="51">
        <v>13</v>
      </c>
      <c r="J14" s="51">
        <v>9460</v>
      </c>
      <c r="L14" s="60">
        <v>13</v>
      </c>
      <c r="M14" s="61" t="s">
        <v>162</v>
      </c>
      <c r="R14" s="67">
        <f>IF(R13="","",VLOOKUP(R13,B86:C97,2,FALSE))</f>
        <v>2</v>
      </c>
      <c r="S14" s="67"/>
      <c r="T14" s="67">
        <f>IF(V8&lt;=25000,1,2)</f>
        <v>1</v>
      </c>
      <c r="U14" s="67"/>
      <c r="W14" s="151" t="str">
        <f>CONCATENATE("                With reference to the subject cited, I submit herewith the Medical Bills with all the enclosures submitted by ",UPPER(Q3),", ",R3,", ",S3,", ",T3,", ",U3," for your kind sanction of the Medical Reimbursement for an amount of Rs. ")</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v>
      </c>
      <c r="X14" s="151"/>
      <c r="Y14" s="151"/>
      <c r="Z14" s="151"/>
      <c r="AA14" s="151"/>
      <c r="AB14" s="151"/>
    </row>
    <row r="15" spans="1:47" ht="24" customHeight="1">
      <c r="A15" s="47">
        <v>14</v>
      </c>
      <c r="B15" s="1" t="s">
        <v>60</v>
      </c>
      <c r="C15" s="48">
        <v>14</v>
      </c>
      <c r="D15" s="2" t="s">
        <v>61</v>
      </c>
      <c r="E15" s="51">
        <v>4</v>
      </c>
      <c r="F15" s="66">
        <v>40308</v>
      </c>
      <c r="G15" s="65">
        <v>4</v>
      </c>
      <c r="H15" s="5" t="s">
        <v>62</v>
      </c>
      <c r="I15" s="51">
        <v>14</v>
      </c>
      <c r="J15" s="51">
        <v>9740</v>
      </c>
      <c r="L15" s="60">
        <v>14</v>
      </c>
      <c r="M15" s="61" t="s">
        <v>163</v>
      </c>
      <c r="O15" s="53" t="str">
        <f>IF(O13="Sri.","Sir","Madam")</f>
        <v>Sir</v>
      </c>
      <c r="R15" s="67" t="str">
        <f>CONCATENATE("The ",R13,",                                               ",T13,",                               ",U13,".")</f>
        <v>The Head Master,                                               Khairthabad Mandal,                               Hyderabad District.</v>
      </c>
      <c r="S15" s="67" t="str">
        <f>CONCATENATE("The ",R13,",                                       ",S13,",                               ",T13,",                           ",U13,".")</f>
        <v>The Head Master,                                       Govt. High School, Begum Bazar,                               Khairthabad Mandal,                           Hyderabad District.</v>
      </c>
      <c r="T15" s="67" t="str">
        <f>CONCATENATE("The District Educational Officer,","                                         ",U3,",                                       ",U4,".")</f>
        <v>The District Educational Officer,                                         Hyderabad District,                                       Hyderabad.</v>
      </c>
      <c r="U15" s="67" t="str">
        <f>CONCATENATE("The Commissioner &amp; Director of","                                           School Education, Andhra Pradesh",",                                                         ","Hyderabad.")</f>
        <v>The Commissioner &amp; Director of                                           School Education, Andhra Pradesh,                                                         Hyderabad.</v>
      </c>
      <c r="W15" s="151"/>
      <c r="X15" s="151"/>
      <c r="Y15" s="151"/>
      <c r="Z15" s="151"/>
      <c r="AA15" s="151"/>
      <c r="AB15" s="151"/>
      <c r="AP15" s="148" t="s">
        <v>437</v>
      </c>
      <c r="AQ15" s="148"/>
      <c r="AR15" s="148"/>
      <c r="AS15" s="148"/>
      <c r="AT15" s="148"/>
      <c r="AU15" s="148"/>
    </row>
    <row r="16" spans="1:51" ht="24.75" customHeight="1">
      <c r="A16" s="47">
        <v>15</v>
      </c>
      <c r="B16" s="1" t="s">
        <v>63</v>
      </c>
      <c r="C16" s="48">
        <v>15</v>
      </c>
      <c r="D16" s="2" t="s">
        <v>64</v>
      </c>
      <c r="E16" s="51">
        <v>5</v>
      </c>
      <c r="F16" s="66">
        <v>40339</v>
      </c>
      <c r="G16" s="65">
        <v>5</v>
      </c>
      <c r="H16" s="5" t="s">
        <v>65</v>
      </c>
      <c r="I16" s="51">
        <v>15</v>
      </c>
      <c r="J16" s="51">
        <v>10020</v>
      </c>
      <c r="L16" s="60">
        <v>15</v>
      </c>
      <c r="M16" s="61" t="s">
        <v>164</v>
      </c>
      <c r="W16" s="151" t="str">
        <f>CONCATENATE(Z13,"(Rupees ",W8," only)"," as ",X13," ",R8," ",UPPER(Q8)," who is wholly dependent on ",Y13," "," has undergone Treatment for desease ",UPPER(U8)," "," in the Recognised Hospital by the Andhra Pradesh State Government i.e., at "," ",UPPER(T8)," during the period "," ",AA13," and onward transmit to the higher authorities for further necessary ction at an early date.")</f>
        <v>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X16" s="151"/>
      <c r="Y16" s="151"/>
      <c r="Z16" s="151"/>
      <c r="AA16" s="151"/>
      <c r="AB16" s="151"/>
      <c r="AC16" s="151" t="str">
        <f>CONCATENATE(Z13," (Rupees ",W8," only)",", "," as ",X12," undergone Treatment for desease ",UPPER(U8)," in the Recognised Hopital by the Andhra Pradesh State Government i.e., at ",UPPER(T8)," during the period ",AA13," and onward transmit to the higher authorities for further necessary action at an early date.")</f>
        <v>15462=00 (Rupees (Rupees  Fifteen  Thousand  Four Hundred  and  Sixty Two Only)  only),  as he undergone Treatment for desease FEVER in the Recognised Hopital by the Andhra Pradesh State Government i.e., at YASHODA HOSPITAL, MALAKPET during the period from 01-07-2009 to 10-07-2009 and onward transmit to the higher authorities for further necessary action at an early date.</v>
      </c>
      <c r="AD16" s="151"/>
      <c r="AE16" s="151"/>
      <c r="AF16" s="151"/>
      <c r="AG16" s="151"/>
      <c r="AI16" s="148" t="str">
        <f>CONCATENATE("               With reference to the subject cited, I submit here with the Medical Bills with all the enclosures for Medical Reimbursement for an amount of Rs. ",Z13," (Rupees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AJ16" s="148"/>
      <c r="AK16" s="148"/>
      <c r="AL16" s="148"/>
      <c r="AM16" s="148"/>
      <c r="AN16" s="148"/>
      <c r="AP16" s="148" t="str">
        <f>CONCATENATE("              This is to certify that, the amount of Rs. ",Z13," (Rupees ",W8," only) is being claimed now in this bill by ",UPPER(Q3),", ",R3,", ",S3,", ",T3,", ",U3," has not been paid previusly towards Medical Reimbursement in respect of ",X13," ",R8," "," named ",UPPER(Q8)," age ","(",MAIN!B18,")"," Years"," who has undergone the Treatment for the desease ",UPPER(U8)," during the period ",AA13)</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v>
      </c>
      <c r="AQ16" s="148"/>
      <c r="AR16" s="148"/>
      <c r="AS16" s="148"/>
      <c r="AT16" s="148"/>
      <c r="AU16" s="148" t="str">
        <f>CONCATENATE("               This is to certify that, the amount of Rs. ",Z13," (Rupees ",W8," only) is being claimed now in this bill by ",UPPER(Q3),", ",R3,", ",S3,", ",T3,", ",U3," has not been paid previously towards Medical Reimbursement in respect of ",UPPER(Q3),"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previously towards Medical Reimbursement in respect of SRI. Y. RAMANA RAO (Self), age (15) who has undergone the Treatment for the desease FEVER during the period from 01-07-2009 to 10-07-2009 in the Recognised Hospital By the Andhra Pradesh State Government i.e., at YASHODA HOSPITAL, MALAKPET as per the records available regarding the Medical Reimbursement defined under the Government Medical Attendance Rules, 1972</v>
      </c>
      <c r="AV16" s="148"/>
      <c r="AW16" s="148"/>
      <c r="AX16" s="148"/>
      <c r="AY16" s="148"/>
    </row>
    <row r="17" spans="1:51" ht="24.75" customHeight="1">
      <c r="A17" s="47">
        <v>16</v>
      </c>
      <c r="B17" s="4" t="s">
        <v>66</v>
      </c>
      <c r="C17" s="48">
        <v>16</v>
      </c>
      <c r="D17" s="2" t="s">
        <v>67</v>
      </c>
      <c r="E17" s="51">
        <v>6</v>
      </c>
      <c r="F17" s="66">
        <v>40369</v>
      </c>
      <c r="G17" s="50"/>
      <c r="H17" s="6"/>
      <c r="I17" s="51">
        <v>16</v>
      </c>
      <c r="J17" s="51">
        <v>10300</v>
      </c>
      <c r="L17" s="60">
        <v>16</v>
      </c>
      <c r="M17" s="61" t="s">
        <v>165</v>
      </c>
      <c r="Q17" s="53" t="s">
        <v>373</v>
      </c>
      <c r="W17" s="151"/>
      <c r="X17" s="151"/>
      <c r="Y17" s="151"/>
      <c r="Z17" s="151"/>
      <c r="AA17" s="151"/>
      <c r="AB17" s="151"/>
      <c r="AC17" s="151"/>
      <c r="AD17" s="151"/>
      <c r="AE17" s="151"/>
      <c r="AF17" s="151"/>
      <c r="AG17" s="151"/>
      <c r="AI17" s="148"/>
      <c r="AJ17" s="148"/>
      <c r="AK17" s="148"/>
      <c r="AL17" s="148"/>
      <c r="AM17" s="148"/>
      <c r="AN17" s="148"/>
      <c r="AP17" s="148"/>
      <c r="AQ17" s="148"/>
      <c r="AR17" s="148"/>
      <c r="AS17" s="148"/>
      <c r="AT17" s="148"/>
      <c r="AU17" s="148"/>
      <c r="AV17" s="148"/>
      <c r="AW17" s="148"/>
      <c r="AX17" s="148"/>
      <c r="AY17" s="148"/>
    </row>
    <row r="18" spans="1:51" ht="24.75" customHeight="1">
      <c r="A18" s="47">
        <v>17</v>
      </c>
      <c r="B18" s="4" t="s">
        <v>68</v>
      </c>
      <c r="C18" s="48">
        <v>17</v>
      </c>
      <c r="D18" s="2" t="s">
        <v>69</v>
      </c>
      <c r="E18" s="51">
        <v>7</v>
      </c>
      <c r="F18" s="66">
        <v>40400</v>
      </c>
      <c r="G18" s="50"/>
      <c r="H18" s="50"/>
      <c r="I18" s="51">
        <v>17</v>
      </c>
      <c r="J18" s="51">
        <v>10600</v>
      </c>
      <c r="L18" s="60">
        <v>17</v>
      </c>
      <c r="M18" s="61" t="s">
        <v>166</v>
      </c>
      <c r="Q18" s="53" t="str">
        <f>IF(MAIN!J4=FALSE,"Not Enclosed Essentiality Certificate","Essentiality Certificate")</f>
        <v>Essentiality Certificate</v>
      </c>
      <c r="R18" s="53">
        <f>IF(MAIN!J4=FALSE,1,2)</f>
        <v>2</v>
      </c>
      <c r="S18" s="53">
        <f>IF(R18=2,"",Q18)</f>
      </c>
      <c r="T18" s="53" t="str">
        <f>IF(MAIN!J4=FALSE,"","Essentiality Certificate")</f>
        <v>Essentiality Certificate</v>
      </c>
      <c r="W18" s="151"/>
      <c r="X18" s="151"/>
      <c r="Y18" s="151"/>
      <c r="Z18" s="151"/>
      <c r="AA18" s="151"/>
      <c r="AB18" s="151"/>
      <c r="AC18" s="151"/>
      <c r="AD18" s="151"/>
      <c r="AE18" s="151"/>
      <c r="AF18" s="151"/>
      <c r="AG18" s="151"/>
      <c r="AI18" s="148"/>
      <c r="AJ18" s="148"/>
      <c r="AK18" s="148"/>
      <c r="AL18" s="148"/>
      <c r="AM18" s="148"/>
      <c r="AN18" s="148"/>
      <c r="AP18" s="148"/>
      <c r="AQ18" s="148"/>
      <c r="AR18" s="148"/>
      <c r="AS18" s="148"/>
      <c r="AT18" s="148"/>
      <c r="AU18" s="148"/>
      <c r="AV18" s="148"/>
      <c r="AW18" s="148"/>
      <c r="AX18" s="148"/>
      <c r="AY18" s="148"/>
    </row>
    <row r="19" spans="1:51" ht="24.75" customHeight="1">
      <c r="A19" s="47">
        <v>18</v>
      </c>
      <c r="B19" s="1" t="s">
        <v>70</v>
      </c>
      <c r="C19" s="48">
        <v>18</v>
      </c>
      <c r="D19" s="2" t="s">
        <v>71</v>
      </c>
      <c r="E19" s="51">
        <v>8</v>
      </c>
      <c r="F19" s="66">
        <v>40431</v>
      </c>
      <c r="G19" s="152" t="s">
        <v>72</v>
      </c>
      <c r="H19" s="152"/>
      <c r="I19" s="51">
        <v>18</v>
      </c>
      <c r="J19" s="51">
        <v>10900</v>
      </c>
      <c r="L19" s="60">
        <v>18</v>
      </c>
      <c r="M19" s="61" t="s">
        <v>167</v>
      </c>
      <c r="Q19" s="53" t="str">
        <f>IF(MAIN!J5=FALSE,"Not Enclosed Emergency Certificate","Emergency Certificate")</f>
        <v>Emergency Certificate</v>
      </c>
      <c r="R19" s="53">
        <f>IF(MAIN!J5=FALSE,1,2)</f>
        <v>2</v>
      </c>
      <c r="S19" s="53">
        <f aca="true" t="shared" si="0" ref="S19:S25">IF(R19=2,"",Q19)</f>
      </c>
      <c r="T19" s="53" t="str">
        <f>IF(MAIN!J5=FALSE,"","Emergency Certificate")</f>
        <v>Emergency Certificate</v>
      </c>
      <c r="W19" s="151" t="str">
        <f>CONCATENATE(W14,W16)</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X19" s="151"/>
      <c r="Y19" s="151"/>
      <c r="Z19" s="151"/>
      <c r="AA19" s="151"/>
      <c r="AB19" s="151"/>
      <c r="AC19" s="148" t="str">
        <f>CONCATENATE(W14,AC16)</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 (Rupees (Rupees  Fifteen  Thousand  Four Hundred  and  Sixty Two Only)  only),  as he undergone Treatment for desease FEVER in the Recognised Hopital by the Andhra Pradesh State Government i.e., at YASHODA HOSPITAL, MALAKPET during the period from 01-07-2009 to 10-07-2009 and onward transmit to the higher authorities for further necessary action at an early date.</v>
      </c>
      <c r="AD19" s="148"/>
      <c r="AE19" s="148"/>
      <c r="AF19" s="148"/>
      <c r="AG19" s="148"/>
      <c r="AP19" s="148"/>
      <c r="AQ19" s="148"/>
      <c r="AR19" s="148"/>
      <c r="AS19" s="148"/>
      <c r="AT19" s="148"/>
      <c r="AU19" s="148"/>
      <c r="AV19" s="148"/>
      <c r="AW19" s="148"/>
      <c r="AX19" s="148"/>
      <c r="AY19" s="148"/>
    </row>
    <row r="20" spans="1:51" ht="24.75" customHeight="1">
      <c r="A20" s="47">
        <v>19</v>
      </c>
      <c r="B20" s="4" t="s">
        <v>73</v>
      </c>
      <c r="C20" s="48">
        <v>19</v>
      </c>
      <c r="D20" s="2" t="s">
        <v>74</v>
      </c>
      <c r="E20" s="51">
        <v>9</v>
      </c>
      <c r="F20" s="66">
        <v>40461</v>
      </c>
      <c r="G20" s="152"/>
      <c r="H20" s="152"/>
      <c r="I20" s="51">
        <v>19</v>
      </c>
      <c r="J20" s="51">
        <v>11200</v>
      </c>
      <c r="L20" s="60">
        <v>19</v>
      </c>
      <c r="M20" s="61" t="s">
        <v>168</v>
      </c>
      <c r="Q20" s="53" t="str">
        <f>IF(MAIN!J6=FALSE,"Not Enclosed Discharge Summary","Discharge Summary")</f>
        <v>Discharge Summary</v>
      </c>
      <c r="R20" s="53">
        <f>IF(MAIN!J6=FALSE,1,2)</f>
        <v>2</v>
      </c>
      <c r="S20" s="53">
        <f t="shared" si="0"/>
      </c>
      <c r="T20" s="53" t="str">
        <f>IF(MAIN!J6=FALSE,"","Discharge Summary")</f>
        <v>Discharge Summary</v>
      </c>
      <c r="W20" s="151"/>
      <c r="X20" s="151"/>
      <c r="Y20" s="151"/>
      <c r="Z20" s="151"/>
      <c r="AA20" s="151"/>
      <c r="AB20" s="151"/>
      <c r="AC20" s="148"/>
      <c r="AD20" s="148"/>
      <c r="AE20" s="148"/>
      <c r="AF20" s="148"/>
      <c r="AG20" s="148"/>
      <c r="AI20" s="148" t="str">
        <f>CONCATENATE("             With reference to the subject cited, I submit here with the Medical Bills with all the enclosures for Medical Reimbursement for an amount of Rs. ",Z13," (Rupees ",W8," only), "," as I have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15462=00 (Rupees (Rupees  Fifteen  Thousand  Four Hundred  and  Sixty Two Only)  only),  as I have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AJ20" s="148"/>
      <c r="AK20" s="148"/>
      <c r="AL20" s="148"/>
      <c r="AM20" s="148"/>
      <c r="AN20" s="148"/>
      <c r="AP20" s="148" t="str">
        <f>CONCATENATE(" in the Recongised Hospital by the Andhra Pradesh State Government i.e., at ",UPPER(T8)," as per the records available regarding the Medical Reimbursement defined under the Government Medical Attendance Rules, 1972")</f>
        <v> in the Recongised Hospital by the Andhra Pradesh State Government i.e., at YASHODA HOSPITAL, MALAKPET as per the records available regarding the Medical Reimbursement defined under the Government Medical Attendance Rules, 1972</v>
      </c>
      <c r="AQ20" s="148"/>
      <c r="AR20" s="148"/>
      <c r="AS20" s="148"/>
      <c r="AT20" s="148"/>
      <c r="AU20" s="148"/>
      <c r="AV20" s="148"/>
      <c r="AW20" s="148"/>
      <c r="AX20" s="148"/>
      <c r="AY20" s="148"/>
    </row>
    <row r="21" spans="1:51" ht="24.75" customHeight="1">
      <c r="A21" s="47">
        <v>20</v>
      </c>
      <c r="B21" s="4" t="s">
        <v>75</v>
      </c>
      <c r="C21" s="48">
        <v>20</v>
      </c>
      <c r="D21" s="2" t="s">
        <v>76</v>
      </c>
      <c r="E21" s="51">
        <v>10</v>
      </c>
      <c r="F21" s="66">
        <v>40492</v>
      </c>
      <c r="G21" s="48">
        <v>1</v>
      </c>
      <c r="H21" s="48" t="s">
        <v>53</v>
      </c>
      <c r="I21" s="51">
        <v>20</v>
      </c>
      <c r="J21" s="51">
        <v>11530</v>
      </c>
      <c r="L21" s="60">
        <v>20</v>
      </c>
      <c r="M21" s="61" t="s">
        <v>169</v>
      </c>
      <c r="Q21" s="53" t="str">
        <f>IF(MAIN!J7=FALSE,"Not Enclosed Investigation Report","Investigation Report")</f>
        <v>Investigation Report</v>
      </c>
      <c r="R21" s="53">
        <f>IF(MAIN!J7=FALSE,1,2)</f>
        <v>2</v>
      </c>
      <c r="S21" s="53">
        <f t="shared" si="0"/>
      </c>
      <c r="T21" s="53" t="str">
        <f>IF(MAIN!J7=FALSE,"","Investigation Report")</f>
        <v>Investigation Report</v>
      </c>
      <c r="W21" s="151"/>
      <c r="X21" s="151"/>
      <c r="Y21" s="151"/>
      <c r="Z21" s="151"/>
      <c r="AA21" s="151"/>
      <c r="AB21" s="151"/>
      <c r="AC21" s="148"/>
      <c r="AD21" s="148"/>
      <c r="AE21" s="148"/>
      <c r="AF21" s="148"/>
      <c r="AG21" s="148"/>
      <c r="AI21" s="148"/>
      <c r="AJ21" s="148"/>
      <c r="AK21" s="148"/>
      <c r="AL21" s="148"/>
      <c r="AM21" s="148"/>
      <c r="AN21" s="148"/>
      <c r="AP21" s="148"/>
      <c r="AQ21" s="148"/>
      <c r="AR21" s="148"/>
      <c r="AS21" s="148"/>
      <c r="AT21" s="148"/>
      <c r="AU21" s="148"/>
      <c r="AV21" s="148"/>
      <c r="AW21" s="148"/>
      <c r="AX21" s="148"/>
      <c r="AY21" s="148"/>
    </row>
    <row r="22" spans="1:52" ht="24.75" customHeight="1">
      <c r="A22" s="47">
        <v>21</v>
      </c>
      <c r="B22" s="4" t="s">
        <v>77</v>
      </c>
      <c r="C22" s="48">
        <v>21</v>
      </c>
      <c r="D22" s="2" t="s">
        <v>78</v>
      </c>
      <c r="E22" s="51">
        <v>11</v>
      </c>
      <c r="F22" s="66">
        <v>40522</v>
      </c>
      <c r="G22" s="48">
        <v>2</v>
      </c>
      <c r="H22" s="48">
        <v>15</v>
      </c>
      <c r="I22" s="51">
        <v>21</v>
      </c>
      <c r="J22" s="51">
        <v>11860</v>
      </c>
      <c r="L22" s="60">
        <v>21</v>
      </c>
      <c r="M22" s="61" t="s">
        <v>170</v>
      </c>
      <c r="Q22" s="53" t="str">
        <f>IF(MAIN!J8=FALSE,"Not Enclosed Dependent Certificate","Dependent Certificate")</f>
        <v>Dependent Certificate</v>
      </c>
      <c r="R22" s="53">
        <f>IF(MAIN!J8=FALSE,1,2)</f>
        <v>2</v>
      </c>
      <c r="S22" s="53">
        <f t="shared" si="0"/>
      </c>
      <c r="T22" s="53" t="str">
        <f>IF(MAIN!J8=FALSE,"","Dependent Certificate")</f>
        <v>Dependent Certificate</v>
      </c>
      <c r="W22" s="151"/>
      <c r="X22" s="151"/>
      <c r="Y22" s="151"/>
      <c r="Z22" s="151"/>
      <c r="AA22" s="151"/>
      <c r="AB22" s="151"/>
      <c r="AC22" s="148"/>
      <c r="AD22" s="148"/>
      <c r="AE22" s="148"/>
      <c r="AF22" s="148"/>
      <c r="AG22" s="148"/>
      <c r="AI22" s="148"/>
      <c r="AJ22" s="148"/>
      <c r="AK22" s="148"/>
      <c r="AL22" s="148"/>
      <c r="AM22" s="148"/>
      <c r="AN22" s="148"/>
      <c r="AP22" s="148" t="str">
        <f>CONCATENATE(AP16,AP20)</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YASHODA HOSPITAL, MALAKPET as per the records available regarding the Medical Reimbursement defined under the Government Medical Attendance Rules, 1972</v>
      </c>
      <c r="AQ22" s="148"/>
      <c r="AR22" s="148"/>
      <c r="AS22" s="148"/>
      <c r="AT22" s="148"/>
      <c r="AU22" s="148" t="str">
        <f>IF(R8="self",AU16,AP22)</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YASHODA HOSPITAL, MALAKPET as per the records available regarding the Medical Reimbursement defined under the Government Medical Attendance Rules, 1972</v>
      </c>
      <c r="AV22" s="148"/>
      <c r="AW22" s="148"/>
      <c r="AX22" s="148"/>
      <c r="AY22" s="148"/>
      <c r="AZ22" s="148"/>
    </row>
    <row r="23" spans="1:52" ht="24.75" customHeight="1">
      <c r="A23" s="47">
        <v>22</v>
      </c>
      <c r="B23" s="4" t="s">
        <v>79</v>
      </c>
      <c r="C23" s="48">
        <v>22</v>
      </c>
      <c r="D23" s="2" t="s">
        <v>80</v>
      </c>
      <c r="E23" s="51">
        <v>12</v>
      </c>
      <c r="F23" s="66">
        <v>40553</v>
      </c>
      <c r="G23" s="48">
        <v>3</v>
      </c>
      <c r="H23" s="48">
        <v>30</v>
      </c>
      <c r="I23" s="51">
        <v>22</v>
      </c>
      <c r="J23" s="51">
        <v>12190</v>
      </c>
      <c r="L23" s="60">
        <v>22</v>
      </c>
      <c r="M23" s="61" t="s">
        <v>171</v>
      </c>
      <c r="Q23" s="53" t="str">
        <f>IF(MAIN!J9=FALSE,"Not Enclosed Medical Bills","Medical Bills")</f>
        <v>Medical Bills</v>
      </c>
      <c r="R23" s="53">
        <f>IF(MAIN!J9=FALSE,1,2)</f>
        <v>2</v>
      </c>
      <c r="S23" s="53">
        <f t="shared" si="0"/>
      </c>
      <c r="T23" s="53" t="str">
        <f>IF(MAIN!J9=FALSE,"","Medical Bills")</f>
        <v>Medical Bills</v>
      </c>
      <c r="W23" s="151"/>
      <c r="X23" s="151"/>
      <c r="Y23" s="151"/>
      <c r="Z23" s="151"/>
      <c r="AA23" s="151"/>
      <c r="AB23" s="151"/>
      <c r="AC23" s="148"/>
      <c r="AD23" s="148"/>
      <c r="AE23" s="148"/>
      <c r="AF23" s="148"/>
      <c r="AG23" s="148"/>
      <c r="AI23" s="148"/>
      <c r="AJ23" s="148"/>
      <c r="AK23" s="148"/>
      <c r="AL23" s="148"/>
      <c r="AM23" s="148"/>
      <c r="AN23" s="148"/>
      <c r="AP23" s="148"/>
      <c r="AQ23" s="148"/>
      <c r="AR23" s="148"/>
      <c r="AS23" s="148"/>
      <c r="AT23" s="148"/>
      <c r="AU23" s="148"/>
      <c r="AV23" s="148"/>
      <c r="AW23" s="148"/>
      <c r="AX23" s="148"/>
      <c r="AY23" s="148"/>
      <c r="AZ23" s="148"/>
    </row>
    <row r="24" spans="1:52" ht="24.75" customHeight="1">
      <c r="A24" s="47">
        <v>23</v>
      </c>
      <c r="B24" s="4" t="s">
        <v>81</v>
      </c>
      <c r="C24" s="48">
        <v>23</v>
      </c>
      <c r="D24" s="2" t="s">
        <v>82</v>
      </c>
      <c r="E24" s="51">
        <v>13</v>
      </c>
      <c r="F24" s="66">
        <v>40584</v>
      </c>
      <c r="G24" s="50"/>
      <c r="H24" s="50"/>
      <c r="I24" s="51">
        <v>23</v>
      </c>
      <c r="J24" s="51">
        <v>12550</v>
      </c>
      <c r="L24" s="60">
        <v>23</v>
      </c>
      <c r="M24" s="61" t="s">
        <v>172</v>
      </c>
      <c r="Q24" s="53" t="str">
        <f>IF(MAIN!J10=FALSE,"Not Enclosed Check List","Checklist")</f>
        <v>Checklist</v>
      </c>
      <c r="R24" s="53">
        <f>IF(MAIN!J10=FALSE,1,2)</f>
        <v>2</v>
      </c>
      <c r="S24" s="53">
        <f t="shared" si="0"/>
      </c>
      <c r="T24" s="53" t="str">
        <f>IF(MAIN!J10=FALSE,"","Check List")</f>
        <v>Check List</v>
      </c>
      <c r="W24" s="151"/>
      <c r="X24" s="151"/>
      <c r="Y24" s="151"/>
      <c r="Z24" s="151"/>
      <c r="AA24" s="151"/>
      <c r="AB24" s="151"/>
      <c r="AC24" s="148"/>
      <c r="AD24" s="148"/>
      <c r="AE24" s="148"/>
      <c r="AF24" s="148"/>
      <c r="AG24" s="148"/>
      <c r="AI24" s="148"/>
      <c r="AJ24" s="148"/>
      <c r="AK24" s="148"/>
      <c r="AL24" s="148"/>
      <c r="AM24" s="148"/>
      <c r="AN24" s="148"/>
      <c r="AP24" s="148"/>
      <c r="AQ24" s="148"/>
      <c r="AR24" s="148"/>
      <c r="AS24" s="148"/>
      <c r="AT24" s="148"/>
      <c r="AU24" s="148"/>
      <c r="AV24" s="148"/>
      <c r="AW24" s="148"/>
      <c r="AX24" s="148"/>
      <c r="AY24" s="148"/>
      <c r="AZ24" s="148"/>
    </row>
    <row r="25" spans="1:52" ht="24.75" customHeight="1">
      <c r="A25" s="47">
        <v>24</v>
      </c>
      <c r="B25" s="4" t="s">
        <v>83</v>
      </c>
      <c r="C25" s="50"/>
      <c r="D25" s="62"/>
      <c r="E25" s="50"/>
      <c r="F25" s="62"/>
      <c r="G25" s="50"/>
      <c r="H25" s="50"/>
      <c r="I25" s="51">
        <v>24</v>
      </c>
      <c r="J25" s="51">
        <v>12910</v>
      </c>
      <c r="L25" s="60">
        <v>24</v>
      </c>
      <c r="M25" s="61" t="s">
        <v>173</v>
      </c>
      <c r="Q25" s="53" t="str">
        <f>IF(MAIN!J11=FALSE,"Not Enclosed Non-Drawl Certificate","Non-Drawl Certificate")</f>
        <v>Non-Drawl Certificate</v>
      </c>
      <c r="R25" s="53">
        <f>IF(MAIN!J11=FALSE,1,2)</f>
        <v>2</v>
      </c>
      <c r="S25" s="53">
        <f t="shared" si="0"/>
      </c>
      <c r="T25" s="53" t="str">
        <f>IF(MAIN!J11=FALSE,"","Non-Drawl Certificate")</f>
        <v>Non-Drawl Certificate</v>
      </c>
      <c r="AI25" s="148" t="str">
        <f>IF(R8="self",AI20,AI16)</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AJ25" s="148"/>
      <c r="AK25" s="148"/>
      <c r="AL25" s="148"/>
      <c r="AM25" s="148"/>
      <c r="AN25" s="148"/>
      <c r="AP25" s="148"/>
      <c r="AQ25" s="148"/>
      <c r="AR25" s="148"/>
      <c r="AS25" s="148"/>
      <c r="AT25" s="148"/>
      <c r="AU25" s="148"/>
      <c r="AV25" s="148"/>
      <c r="AW25" s="148"/>
      <c r="AX25" s="148"/>
      <c r="AY25" s="148"/>
      <c r="AZ25" s="148"/>
    </row>
    <row r="26" spans="1:52" ht="24.75" customHeight="1">
      <c r="A26" s="47">
        <v>25</v>
      </c>
      <c r="B26" s="4" t="s">
        <v>84</v>
      </c>
      <c r="C26" s="50"/>
      <c r="D26" s="62"/>
      <c r="E26" s="50"/>
      <c r="F26" s="62"/>
      <c r="G26" s="155" t="s">
        <v>85</v>
      </c>
      <c r="H26" s="155"/>
      <c r="I26" s="51">
        <v>25</v>
      </c>
      <c r="J26" s="51">
        <v>13270</v>
      </c>
      <c r="L26" s="60">
        <v>25</v>
      </c>
      <c r="M26" s="61" t="s">
        <v>174</v>
      </c>
      <c r="Q26" s="53" t="s">
        <v>374</v>
      </c>
      <c r="R26" s="53">
        <f>SUM(R18:R25)</f>
        <v>16</v>
      </c>
      <c r="AC26" s="53" t="str">
        <f>IF(R8="self",AC19,W19)</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AI26" s="148"/>
      <c r="AJ26" s="148"/>
      <c r="AK26" s="148"/>
      <c r="AL26" s="148"/>
      <c r="AM26" s="148"/>
      <c r="AN26" s="148"/>
      <c r="AP26" s="148"/>
      <c r="AQ26" s="148"/>
      <c r="AR26" s="148"/>
      <c r="AS26" s="148"/>
      <c r="AT26" s="148"/>
      <c r="AU26" s="148"/>
      <c r="AV26" s="148"/>
      <c r="AW26" s="148"/>
      <c r="AX26" s="148"/>
      <c r="AY26" s="148"/>
      <c r="AZ26" s="148"/>
    </row>
    <row r="27" spans="1:52" ht="24.75" customHeight="1">
      <c r="A27" s="47">
        <v>26</v>
      </c>
      <c r="B27" s="4" t="s">
        <v>86</v>
      </c>
      <c r="C27" s="150" t="s">
        <v>87</v>
      </c>
      <c r="D27" s="150"/>
      <c r="E27" s="50"/>
      <c r="F27" s="62"/>
      <c r="G27" s="59">
        <v>1</v>
      </c>
      <c r="H27" s="59" t="s">
        <v>23</v>
      </c>
      <c r="I27" s="51">
        <v>26</v>
      </c>
      <c r="J27" s="51">
        <v>13660</v>
      </c>
      <c r="L27" s="60">
        <v>26</v>
      </c>
      <c r="M27" s="61" t="s">
        <v>175</v>
      </c>
      <c r="R27" s="53">
        <f>IF(R26=16,"","CAUTION: You have to enclose all the Documents to your Medical Bill which are mentioned above.")</f>
      </c>
      <c r="AI27" s="148"/>
      <c r="AJ27" s="148"/>
      <c r="AK27" s="148"/>
      <c r="AL27" s="148"/>
      <c r="AM27" s="148"/>
      <c r="AN27" s="148"/>
      <c r="AP27" s="148"/>
      <c r="AQ27" s="148"/>
      <c r="AR27" s="148"/>
      <c r="AS27" s="148"/>
      <c r="AT27" s="148"/>
      <c r="AU27" s="148"/>
      <c r="AV27" s="148"/>
      <c r="AW27" s="148"/>
      <c r="AX27" s="148"/>
      <c r="AY27" s="148"/>
      <c r="AZ27" s="148"/>
    </row>
    <row r="28" spans="1:52" ht="24.75" customHeight="1">
      <c r="A28" s="47">
        <v>27</v>
      </c>
      <c r="B28" s="4" t="s">
        <v>88</v>
      </c>
      <c r="C28" s="68">
        <v>1</v>
      </c>
      <c r="D28" s="69" t="s">
        <v>89</v>
      </c>
      <c r="E28" s="50"/>
      <c r="F28" s="62"/>
      <c r="G28" s="59">
        <v>2</v>
      </c>
      <c r="H28" s="59" t="s">
        <v>27</v>
      </c>
      <c r="I28" s="51">
        <v>27</v>
      </c>
      <c r="J28" s="51">
        <v>14050</v>
      </c>
      <c r="L28" s="60">
        <v>27</v>
      </c>
      <c r="M28" s="61" t="s">
        <v>176</v>
      </c>
      <c r="AI28" s="148"/>
      <c r="AJ28" s="148"/>
      <c r="AK28" s="148"/>
      <c r="AL28" s="148"/>
      <c r="AM28" s="148"/>
      <c r="AN28" s="148"/>
      <c r="AP28" s="148"/>
      <c r="AQ28" s="148"/>
      <c r="AR28" s="148"/>
      <c r="AS28" s="148"/>
      <c r="AT28" s="148"/>
      <c r="AU28" s="148"/>
      <c r="AV28" s="148"/>
      <c r="AW28" s="148"/>
      <c r="AX28" s="148"/>
      <c r="AY28" s="148"/>
      <c r="AZ28" s="148"/>
    </row>
    <row r="29" spans="1:52" ht="24.75" customHeight="1">
      <c r="A29" s="47">
        <v>28</v>
      </c>
      <c r="B29" s="4" t="s">
        <v>90</v>
      </c>
      <c r="C29" s="68">
        <v>2</v>
      </c>
      <c r="D29" s="69" t="s">
        <v>91</v>
      </c>
      <c r="E29" s="50"/>
      <c r="F29" s="62"/>
      <c r="G29" s="50"/>
      <c r="H29" s="50"/>
      <c r="I29" s="51">
        <v>28</v>
      </c>
      <c r="J29" s="51">
        <v>14440</v>
      </c>
      <c r="L29" s="60">
        <v>28</v>
      </c>
      <c r="M29" s="61" t="s">
        <v>177</v>
      </c>
      <c r="W29" s="149" t="s">
        <v>442</v>
      </c>
      <c r="X29" s="148"/>
      <c r="Y29" s="148"/>
      <c r="Z29" s="148"/>
      <c r="AA29" s="148"/>
      <c r="AB29" s="148"/>
      <c r="AU29" s="148"/>
      <c r="AV29" s="148"/>
      <c r="AW29" s="148"/>
      <c r="AX29" s="148"/>
      <c r="AY29" s="148"/>
      <c r="AZ29" s="148"/>
    </row>
    <row r="30" spans="1:28" ht="24.75" customHeight="1">
      <c r="A30" s="47">
        <v>29</v>
      </c>
      <c r="B30" s="4" t="s">
        <v>92</v>
      </c>
      <c r="C30" s="68">
        <v>3</v>
      </c>
      <c r="D30" s="69" t="s">
        <v>93</v>
      </c>
      <c r="E30" s="50"/>
      <c r="F30" s="62"/>
      <c r="G30" s="50"/>
      <c r="H30" s="50"/>
      <c r="I30" s="51">
        <v>29</v>
      </c>
      <c r="J30" s="51">
        <v>14860</v>
      </c>
      <c r="L30" s="60">
        <v>29</v>
      </c>
      <c r="M30" s="61" t="s">
        <v>178</v>
      </c>
      <c r="W30" s="148" t="str">
        <f>CONCATENATE("                  I",", ",UPPER(Q3),", ",R3,", ",S3,", ",T3,", ",U3,", "," do hereby declare that, ",UPPER(Q8),", age ","(",S9,")"," Years is my ",R8," and has no property of income of ",H97," own and that, ",H82," is wholly dependent on me only, ",H82," is also not a Employee or Pensioner")</f>
        <v>                  I, SRI. Y. RAMANA RAO, Junior Lecturer, Govt. High School, Begum Bazar, Khairthabad Mandal, Hyderabad District,  do hereby declare that, BABY. Y. SARALA, age (15) Years is my Daughter and has no property of income of her own and that, she is wholly dependent on me only, she is also not a Employee or Pensioner</v>
      </c>
      <c r="X30" s="148"/>
      <c r="Y30" s="148"/>
      <c r="Z30" s="148"/>
      <c r="AA30" s="148"/>
      <c r="AB30" s="148"/>
    </row>
    <row r="31" spans="1:28" ht="24.75" customHeight="1">
      <c r="A31" s="47">
        <v>30</v>
      </c>
      <c r="B31" s="4" t="s">
        <v>94</v>
      </c>
      <c r="C31" s="68">
        <v>4</v>
      </c>
      <c r="D31" s="69" t="s">
        <v>95</v>
      </c>
      <c r="E31" s="50"/>
      <c r="F31" s="62"/>
      <c r="G31" s="50"/>
      <c r="H31" s="50"/>
      <c r="I31" s="51">
        <v>30</v>
      </c>
      <c r="J31" s="51">
        <v>15280</v>
      </c>
      <c r="L31" s="60">
        <v>30</v>
      </c>
      <c r="M31" s="61" t="s">
        <v>179</v>
      </c>
      <c r="W31" s="148"/>
      <c r="X31" s="148"/>
      <c r="Y31" s="148"/>
      <c r="Z31" s="148"/>
      <c r="AA31" s="148"/>
      <c r="AB31" s="148"/>
    </row>
    <row r="32" spans="1:28" ht="24.75" customHeight="1">
      <c r="A32" s="47">
        <v>31</v>
      </c>
      <c r="B32" s="4" t="s">
        <v>96</v>
      </c>
      <c r="C32" s="68">
        <v>5</v>
      </c>
      <c r="D32" s="69" t="s">
        <v>97</v>
      </c>
      <c r="E32" s="50"/>
      <c r="F32" s="62"/>
      <c r="G32" s="50"/>
      <c r="H32" s="50"/>
      <c r="I32" s="51">
        <v>31</v>
      </c>
      <c r="J32" s="51">
        <v>15700</v>
      </c>
      <c r="L32" s="60">
        <v>31</v>
      </c>
      <c r="M32" s="61" t="s">
        <v>180</v>
      </c>
      <c r="W32" s="148"/>
      <c r="X32" s="148"/>
      <c r="Y32" s="148"/>
      <c r="Z32" s="148"/>
      <c r="AA32" s="148"/>
      <c r="AB32" s="148"/>
    </row>
    <row r="33" spans="1:28" ht="24.75" customHeight="1">
      <c r="A33" s="47">
        <v>32</v>
      </c>
      <c r="B33" s="4" t="s">
        <v>98</v>
      </c>
      <c r="C33" s="68">
        <v>6</v>
      </c>
      <c r="D33" s="69" t="s">
        <v>99</v>
      </c>
      <c r="E33" s="50"/>
      <c r="F33" s="62"/>
      <c r="G33" s="50"/>
      <c r="H33" s="50"/>
      <c r="I33" s="51">
        <v>32</v>
      </c>
      <c r="J33" s="51">
        <v>16150</v>
      </c>
      <c r="L33" s="60">
        <v>32</v>
      </c>
      <c r="M33" s="61" t="s">
        <v>181</v>
      </c>
      <c r="W33" s="148"/>
      <c r="X33" s="148"/>
      <c r="Y33" s="148"/>
      <c r="Z33" s="148"/>
      <c r="AA33" s="148"/>
      <c r="AB33" s="148"/>
    </row>
    <row r="34" spans="1:13" ht="24.75" customHeight="1">
      <c r="A34" s="47">
        <v>33</v>
      </c>
      <c r="B34" s="1" t="s">
        <v>100</v>
      </c>
      <c r="C34" s="68">
        <v>7</v>
      </c>
      <c r="D34" s="69" t="s">
        <v>101</v>
      </c>
      <c r="E34" s="50"/>
      <c r="F34" s="62"/>
      <c r="G34" s="50"/>
      <c r="H34" s="50"/>
      <c r="I34" s="51">
        <v>33</v>
      </c>
      <c r="J34" s="51">
        <v>16600</v>
      </c>
      <c r="L34" s="60">
        <v>33</v>
      </c>
      <c r="M34" s="61" t="s">
        <v>182</v>
      </c>
    </row>
    <row r="35" spans="1:13" ht="24.75" customHeight="1">
      <c r="A35" s="47">
        <v>34</v>
      </c>
      <c r="B35" s="1" t="s">
        <v>102</v>
      </c>
      <c r="C35" s="68">
        <v>8</v>
      </c>
      <c r="D35" s="69" t="s">
        <v>103</v>
      </c>
      <c r="E35" s="50"/>
      <c r="F35" s="62"/>
      <c r="G35" s="50"/>
      <c r="H35" s="50"/>
      <c r="I35" s="51">
        <v>34</v>
      </c>
      <c r="J35" s="51">
        <v>17050</v>
      </c>
      <c r="L35" s="60">
        <v>34</v>
      </c>
      <c r="M35" s="61" t="s">
        <v>183</v>
      </c>
    </row>
    <row r="36" spans="1:13" ht="24.75" customHeight="1">
      <c r="A36" s="47">
        <v>35</v>
      </c>
      <c r="B36" s="4" t="s">
        <v>104</v>
      </c>
      <c r="C36" s="68">
        <v>9</v>
      </c>
      <c r="D36" s="69" t="s">
        <v>105</v>
      </c>
      <c r="E36" s="50"/>
      <c r="F36" s="62"/>
      <c r="G36" s="50"/>
      <c r="H36" s="50"/>
      <c r="I36" s="51">
        <v>35</v>
      </c>
      <c r="J36" s="51">
        <v>17540</v>
      </c>
      <c r="L36" s="60">
        <v>35</v>
      </c>
      <c r="M36" s="61" t="s">
        <v>184</v>
      </c>
    </row>
    <row r="37" spans="1:13" ht="24.75" customHeight="1">
      <c r="A37" s="47">
        <v>36</v>
      </c>
      <c r="B37" s="4" t="s">
        <v>106</v>
      </c>
      <c r="C37" s="68">
        <v>10</v>
      </c>
      <c r="D37" s="69" t="s">
        <v>107</v>
      </c>
      <c r="E37" s="50"/>
      <c r="F37" s="62"/>
      <c r="G37" s="50"/>
      <c r="H37" s="50"/>
      <c r="I37" s="51">
        <v>36</v>
      </c>
      <c r="J37" s="51">
        <v>18030</v>
      </c>
      <c r="L37" s="60">
        <v>36</v>
      </c>
      <c r="M37" s="61" t="s">
        <v>185</v>
      </c>
    </row>
    <row r="38" spans="1:13" ht="24.75" customHeight="1">
      <c r="A38" s="47">
        <v>37</v>
      </c>
      <c r="B38" s="4" t="s">
        <v>108</v>
      </c>
      <c r="C38" s="68">
        <v>11</v>
      </c>
      <c r="D38" s="69" t="s">
        <v>109</v>
      </c>
      <c r="E38" s="50"/>
      <c r="F38" s="62"/>
      <c r="G38" s="50"/>
      <c r="H38" s="50"/>
      <c r="I38" s="51">
        <v>37</v>
      </c>
      <c r="J38" s="51">
        <v>18520</v>
      </c>
      <c r="L38" s="60">
        <v>37</v>
      </c>
      <c r="M38" s="61" t="s">
        <v>186</v>
      </c>
    </row>
    <row r="39" spans="1:13" ht="24.75" customHeight="1">
      <c r="A39" s="47">
        <v>38</v>
      </c>
      <c r="B39" s="4" t="s">
        <v>110</v>
      </c>
      <c r="C39" s="68">
        <v>12</v>
      </c>
      <c r="D39" s="69" t="s">
        <v>111</v>
      </c>
      <c r="E39" s="50"/>
      <c r="F39" s="62"/>
      <c r="G39" s="50"/>
      <c r="H39" s="50"/>
      <c r="I39" s="51">
        <v>38</v>
      </c>
      <c r="J39" s="51">
        <v>19050</v>
      </c>
      <c r="L39" s="60">
        <v>38</v>
      </c>
      <c r="M39" s="61" t="s">
        <v>187</v>
      </c>
    </row>
    <row r="40" spans="1:13" ht="24.75" customHeight="1">
      <c r="A40" s="47">
        <v>39</v>
      </c>
      <c r="B40" s="4" t="s">
        <v>112</v>
      </c>
      <c r="C40" s="68">
        <v>13</v>
      </c>
      <c r="D40" s="69" t="s">
        <v>113</v>
      </c>
      <c r="E40" s="50"/>
      <c r="F40" s="62"/>
      <c r="G40" s="50"/>
      <c r="H40" s="50"/>
      <c r="I40" s="51">
        <v>39</v>
      </c>
      <c r="J40" s="51">
        <v>19580</v>
      </c>
      <c r="L40" s="60">
        <v>39</v>
      </c>
      <c r="M40" s="61" t="s">
        <v>188</v>
      </c>
    </row>
    <row r="41" spans="1:13" ht="24.75" customHeight="1">
      <c r="A41" s="47">
        <v>40</v>
      </c>
      <c r="B41" s="4" t="s">
        <v>114</v>
      </c>
      <c r="C41" s="68">
        <v>14</v>
      </c>
      <c r="D41" s="69" t="s">
        <v>115</v>
      </c>
      <c r="E41" s="50"/>
      <c r="F41" s="62"/>
      <c r="G41" s="50"/>
      <c r="H41" s="50"/>
      <c r="I41" s="51">
        <v>40</v>
      </c>
      <c r="J41" s="51">
        <v>20110</v>
      </c>
      <c r="L41" s="60">
        <v>40</v>
      </c>
      <c r="M41" s="61" t="s">
        <v>189</v>
      </c>
    </row>
    <row r="42" spans="1:13" ht="24.75" customHeight="1">
      <c r="A42" s="47">
        <v>41</v>
      </c>
      <c r="B42" s="4" t="s">
        <v>116</v>
      </c>
      <c r="C42" s="68">
        <v>15</v>
      </c>
      <c r="D42" s="69" t="s">
        <v>117</v>
      </c>
      <c r="E42" s="50"/>
      <c r="F42" s="62"/>
      <c r="G42" s="50"/>
      <c r="H42" s="50"/>
      <c r="I42" s="51">
        <v>41</v>
      </c>
      <c r="J42" s="51">
        <v>20680</v>
      </c>
      <c r="L42" s="60">
        <v>41</v>
      </c>
      <c r="M42" s="61" t="s">
        <v>190</v>
      </c>
    </row>
    <row r="43" spans="1:13" ht="24.75" customHeight="1">
      <c r="A43" s="47">
        <v>42</v>
      </c>
      <c r="B43" s="4" t="s">
        <v>118</v>
      </c>
      <c r="C43" s="68">
        <v>16</v>
      </c>
      <c r="D43" s="69" t="s">
        <v>119</v>
      </c>
      <c r="E43" s="50"/>
      <c r="F43" s="62"/>
      <c r="G43" s="50"/>
      <c r="H43" s="50"/>
      <c r="I43" s="51">
        <v>42</v>
      </c>
      <c r="J43" s="51">
        <v>21250</v>
      </c>
      <c r="L43" s="60">
        <v>42</v>
      </c>
      <c r="M43" s="61" t="s">
        <v>191</v>
      </c>
    </row>
    <row r="44" spans="1:13" ht="24.75" customHeight="1">
      <c r="A44" s="47">
        <v>43</v>
      </c>
      <c r="B44" s="4" t="s">
        <v>120</v>
      </c>
      <c r="C44" s="68">
        <v>17</v>
      </c>
      <c r="D44" s="69" t="s">
        <v>121</v>
      </c>
      <c r="E44" s="50"/>
      <c r="F44" s="62"/>
      <c r="G44" s="50"/>
      <c r="H44" s="50"/>
      <c r="I44" s="51">
        <v>43</v>
      </c>
      <c r="J44" s="51">
        <v>21820</v>
      </c>
      <c r="L44" s="60">
        <v>43</v>
      </c>
      <c r="M44" s="61" t="s">
        <v>192</v>
      </c>
    </row>
    <row r="45" spans="1:13" ht="24.75" customHeight="1">
      <c r="A45" s="47">
        <v>44</v>
      </c>
      <c r="B45" s="4" t="s">
        <v>122</v>
      </c>
      <c r="C45" s="68">
        <v>18</v>
      </c>
      <c r="D45" s="69" t="s">
        <v>123</v>
      </c>
      <c r="E45" s="50"/>
      <c r="F45" s="62"/>
      <c r="G45" s="50"/>
      <c r="H45" s="50"/>
      <c r="I45" s="51">
        <v>44</v>
      </c>
      <c r="J45" s="51">
        <v>22430</v>
      </c>
      <c r="L45" s="60">
        <v>44</v>
      </c>
      <c r="M45" s="61" t="s">
        <v>193</v>
      </c>
    </row>
    <row r="46" spans="1:13" ht="24.75" customHeight="1">
      <c r="A46" s="47">
        <v>45</v>
      </c>
      <c r="B46" s="4" t="s">
        <v>124</v>
      </c>
      <c r="C46" s="68">
        <v>19</v>
      </c>
      <c r="D46" s="69" t="s">
        <v>125</v>
      </c>
      <c r="E46" s="50"/>
      <c r="F46" s="62"/>
      <c r="G46" s="50"/>
      <c r="H46" s="50"/>
      <c r="I46" s="51">
        <v>45</v>
      </c>
      <c r="J46" s="51">
        <v>23040</v>
      </c>
      <c r="L46" s="60">
        <v>45</v>
      </c>
      <c r="M46" s="61" t="s">
        <v>194</v>
      </c>
    </row>
    <row r="47" spans="1:13" ht="24.75" customHeight="1">
      <c r="A47" s="47">
        <v>46</v>
      </c>
      <c r="B47" s="4" t="s">
        <v>126</v>
      </c>
      <c r="C47" s="68">
        <v>20</v>
      </c>
      <c r="D47" s="69" t="s">
        <v>127</v>
      </c>
      <c r="E47" s="50"/>
      <c r="F47" s="62"/>
      <c r="G47" s="50"/>
      <c r="H47" s="50"/>
      <c r="I47" s="51">
        <v>46</v>
      </c>
      <c r="J47" s="51">
        <v>23650</v>
      </c>
      <c r="L47" s="60">
        <v>46</v>
      </c>
      <c r="M47" s="61" t="s">
        <v>195</v>
      </c>
    </row>
    <row r="48" spans="1:13" ht="24.75" customHeight="1">
      <c r="A48" s="47">
        <v>47</v>
      </c>
      <c r="B48" s="4" t="s">
        <v>128</v>
      </c>
      <c r="C48" s="68">
        <v>21</v>
      </c>
      <c r="D48" s="69" t="s">
        <v>129</v>
      </c>
      <c r="E48" s="50"/>
      <c r="F48" s="62"/>
      <c r="G48" s="50"/>
      <c r="H48" s="50"/>
      <c r="I48" s="51">
        <v>47</v>
      </c>
      <c r="J48" s="51">
        <v>24300</v>
      </c>
      <c r="L48" s="60">
        <v>47</v>
      </c>
      <c r="M48" s="61" t="s">
        <v>196</v>
      </c>
    </row>
    <row r="49" spans="1:13" ht="24.75" customHeight="1">
      <c r="A49" s="47">
        <v>48</v>
      </c>
      <c r="B49" s="4" t="s">
        <v>130</v>
      </c>
      <c r="C49" s="68">
        <v>22</v>
      </c>
      <c r="D49" s="69" t="s">
        <v>131</v>
      </c>
      <c r="E49" s="50"/>
      <c r="F49" s="62"/>
      <c r="G49" s="50"/>
      <c r="H49" s="50"/>
      <c r="I49" s="51">
        <v>48</v>
      </c>
      <c r="J49" s="51">
        <v>24950</v>
      </c>
      <c r="L49" s="60">
        <v>48</v>
      </c>
      <c r="M49" s="61" t="s">
        <v>197</v>
      </c>
    </row>
    <row r="50" spans="1:13" ht="24.75" customHeight="1">
      <c r="A50" s="47">
        <v>49</v>
      </c>
      <c r="B50" s="4" t="s">
        <v>132</v>
      </c>
      <c r="C50" s="68">
        <v>23</v>
      </c>
      <c r="D50" s="69" t="s">
        <v>133</v>
      </c>
      <c r="E50" s="50"/>
      <c r="F50" s="62"/>
      <c r="G50" s="50"/>
      <c r="H50" s="50"/>
      <c r="I50" s="51">
        <v>49</v>
      </c>
      <c r="J50" s="51">
        <v>25600</v>
      </c>
      <c r="L50" s="60">
        <v>49</v>
      </c>
      <c r="M50" s="61" t="s">
        <v>198</v>
      </c>
    </row>
    <row r="51" spans="1:13" ht="24.75" customHeight="1">
      <c r="A51" s="50"/>
      <c r="B51" s="62"/>
      <c r="C51" s="68">
        <v>24</v>
      </c>
      <c r="D51" s="69" t="s">
        <v>134</v>
      </c>
      <c r="E51" s="50"/>
      <c r="F51" s="62"/>
      <c r="G51" s="50"/>
      <c r="H51" s="50"/>
      <c r="I51" s="51">
        <v>50</v>
      </c>
      <c r="J51" s="51">
        <v>26300</v>
      </c>
      <c r="L51" s="60">
        <v>50</v>
      </c>
      <c r="M51" s="61" t="s">
        <v>199</v>
      </c>
    </row>
    <row r="52" spans="1:13" ht="24.75" customHeight="1">
      <c r="A52" s="50"/>
      <c r="B52" s="62"/>
      <c r="C52" s="68">
        <v>25</v>
      </c>
      <c r="D52" s="69" t="s">
        <v>135</v>
      </c>
      <c r="E52" s="50"/>
      <c r="F52" s="62"/>
      <c r="G52" s="50"/>
      <c r="H52" s="50"/>
      <c r="I52" s="51">
        <v>51</v>
      </c>
      <c r="J52" s="51">
        <v>27000</v>
      </c>
      <c r="L52" s="60">
        <v>51</v>
      </c>
      <c r="M52" s="61" t="s">
        <v>200</v>
      </c>
    </row>
    <row r="53" spans="1:13" ht="24.75" customHeight="1">
      <c r="A53" s="50"/>
      <c r="B53" s="62"/>
      <c r="C53" s="68">
        <v>26</v>
      </c>
      <c r="D53" s="69" t="s">
        <v>136</v>
      </c>
      <c r="E53" s="50"/>
      <c r="F53" s="62"/>
      <c r="G53" s="50"/>
      <c r="H53" s="50"/>
      <c r="I53" s="51">
        <v>52</v>
      </c>
      <c r="J53" s="51">
        <v>27700</v>
      </c>
      <c r="L53" s="60">
        <v>52</v>
      </c>
      <c r="M53" s="61" t="s">
        <v>201</v>
      </c>
    </row>
    <row r="54" spans="1:13" ht="24.75" customHeight="1">
      <c r="A54" s="50"/>
      <c r="B54" s="62"/>
      <c r="C54" s="68">
        <v>27</v>
      </c>
      <c r="D54" s="69" t="s">
        <v>137</v>
      </c>
      <c r="E54" s="50"/>
      <c r="F54" s="62"/>
      <c r="G54" s="50"/>
      <c r="H54" s="50"/>
      <c r="I54" s="51">
        <v>53</v>
      </c>
      <c r="J54" s="51">
        <v>28450</v>
      </c>
      <c r="L54" s="60">
        <v>53</v>
      </c>
      <c r="M54" s="61" t="s">
        <v>202</v>
      </c>
    </row>
    <row r="55" spans="1:13" ht="24.75" customHeight="1">
      <c r="A55" s="50"/>
      <c r="C55" s="68">
        <v>28</v>
      </c>
      <c r="D55" s="69" t="s">
        <v>138</v>
      </c>
      <c r="E55" s="50"/>
      <c r="F55" s="62"/>
      <c r="G55" s="50"/>
      <c r="H55" s="50"/>
      <c r="I55" s="51">
        <v>54</v>
      </c>
      <c r="J55" s="51">
        <v>29200</v>
      </c>
      <c r="L55" s="60">
        <v>54</v>
      </c>
      <c r="M55" s="61" t="s">
        <v>203</v>
      </c>
    </row>
    <row r="56" spans="1:13" ht="24.75" customHeight="1">
      <c r="A56" s="50">
        <v>1</v>
      </c>
      <c r="B56" s="70" t="s">
        <v>274</v>
      </c>
      <c r="C56" s="68">
        <v>29</v>
      </c>
      <c r="D56" s="69" t="s">
        <v>139</v>
      </c>
      <c r="E56" s="50"/>
      <c r="F56" s="62"/>
      <c r="G56" s="50"/>
      <c r="H56" s="50"/>
      <c r="I56" s="51">
        <v>55</v>
      </c>
      <c r="J56" s="51">
        <v>29950</v>
      </c>
      <c r="L56" s="60">
        <v>55</v>
      </c>
      <c r="M56" s="61" t="s">
        <v>204</v>
      </c>
    </row>
    <row r="57" spans="1:13" ht="24.75" customHeight="1">
      <c r="A57" s="50">
        <v>2</v>
      </c>
      <c r="B57" s="71" t="s">
        <v>275</v>
      </c>
      <c r="C57" s="68">
        <v>30</v>
      </c>
      <c r="D57" s="69" t="s">
        <v>140</v>
      </c>
      <c r="E57" s="50"/>
      <c r="F57" s="62"/>
      <c r="G57" s="50"/>
      <c r="H57" s="50"/>
      <c r="I57" s="51">
        <v>56</v>
      </c>
      <c r="J57" s="51">
        <v>30750</v>
      </c>
      <c r="L57" s="60">
        <v>56</v>
      </c>
      <c r="M57" s="61" t="s">
        <v>205</v>
      </c>
    </row>
    <row r="58" spans="1:13" ht="24.75" customHeight="1">
      <c r="A58" s="50">
        <v>3</v>
      </c>
      <c r="B58" s="72" t="s">
        <v>277</v>
      </c>
      <c r="C58" s="68">
        <v>31</v>
      </c>
      <c r="D58" s="69" t="s">
        <v>141</v>
      </c>
      <c r="E58" s="50"/>
      <c r="F58" s="62"/>
      <c r="G58" s="50"/>
      <c r="H58" s="50"/>
      <c r="I58" s="51">
        <v>57</v>
      </c>
      <c r="J58" s="51">
        <v>31550</v>
      </c>
      <c r="L58" s="60">
        <v>57</v>
      </c>
      <c r="M58" s="61" t="s">
        <v>206</v>
      </c>
    </row>
    <row r="59" spans="1:13" ht="24.75" customHeight="1">
      <c r="A59" s="50">
        <v>4</v>
      </c>
      <c r="B59" s="70" t="s">
        <v>276</v>
      </c>
      <c r="C59" s="68">
        <v>32</v>
      </c>
      <c r="D59" s="69" t="s">
        <v>142</v>
      </c>
      <c r="E59" s="50"/>
      <c r="F59" s="62"/>
      <c r="G59" s="50"/>
      <c r="H59" s="50"/>
      <c r="I59" s="51">
        <v>58</v>
      </c>
      <c r="J59" s="51">
        <v>32350</v>
      </c>
      <c r="L59" s="60">
        <v>58</v>
      </c>
      <c r="M59" s="61" t="s">
        <v>207</v>
      </c>
    </row>
    <row r="60" spans="1:13" ht="24.75" customHeight="1">
      <c r="A60" s="50">
        <v>5</v>
      </c>
      <c r="B60" s="73" t="s">
        <v>278</v>
      </c>
      <c r="C60" s="50"/>
      <c r="D60" s="62"/>
      <c r="E60" s="50"/>
      <c r="F60" s="62"/>
      <c r="G60" s="50"/>
      <c r="H60" s="50"/>
      <c r="I60" s="51">
        <v>59</v>
      </c>
      <c r="J60" s="51">
        <v>33200</v>
      </c>
      <c r="L60" s="60">
        <v>59</v>
      </c>
      <c r="M60" s="61" t="s">
        <v>208</v>
      </c>
    </row>
    <row r="61" spans="1:13" ht="24.75" customHeight="1">
      <c r="A61" s="50">
        <v>6</v>
      </c>
      <c r="B61" s="73" t="s">
        <v>279</v>
      </c>
      <c r="C61" s="50">
        <v>1</v>
      </c>
      <c r="D61" s="62" t="s">
        <v>271</v>
      </c>
      <c r="E61" s="50"/>
      <c r="F61" s="62"/>
      <c r="G61" s="50"/>
      <c r="H61" s="50"/>
      <c r="I61" s="51">
        <v>60</v>
      </c>
      <c r="J61" s="51">
        <v>34050</v>
      </c>
      <c r="L61" s="60">
        <v>60</v>
      </c>
      <c r="M61" s="61" t="s">
        <v>209</v>
      </c>
    </row>
    <row r="62" spans="1:13" ht="24.75" customHeight="1">
      <c r="A62" s="50">
        <v>7</v>
      </c>
      <c r="B62" s="74" t="s">
        <v>280</v>
      </c>
      <c r="C62" s="50">
        <v>2</v>
      </c>
      <c r="D62" s="62" t="s">
        <v>272</v>
      </c>
      <c r="E62" s="50"/>
      <c r="F62" s="62"/>
      <c r="G62" s="50"/>
      <c r="H62" s="50"/>
      <c r="I62" s="51">
        <v>61</v>
      </c>
      <c r="J62" s="51">
        <v>34900</v>
      </c>
      <c r="L62" s="60">
        <v>61</v>
      </c>
      <c r="M62" s="61" t="s">
        <v>210</v>
      </c>
    </row>
    <row r="63" spans="1:13" ht="24.75" customHeight="1">
      <c r="A63" s="50">
        <v>8</v>
      </c>
      <c r="B63" s="73" t="s">
        <v>281</v>
      </c>
      <c r="C63" s="50">
        <v>3</v>
      </c>
      <c r="D63" s="62" t="s">
        <v>273</v>
      </c>
      <c r="E63" s="50"/>
      <c r="F63" s="62"/>
      <c r="G63" s="50"/>
      <c r="H63" s="50"/>
      <c r="I63" s="51">
        <v>62</v>
      </c>
      <c r="J63" s="51">
        <v>35800</v>
      </c>
      <c r="L63" s="60">
        <v>62</v>
      </c>
      <c r="M63" s="61" t="s">
        <v>211</v>
      </c>
    </row>
    <row r="64" spans="1:13" ht="24.75" customHeight="1">
      <c r="A64" s="50">
        <v>9</v>
      </c>
      <c r="B64" s="73" t="s">
        <v>282</v>
      </c>
      <c r="C64" s="50"/>
      <c r="D64" s="62"/>
      <c r="E64" s="50"/>
      <c r="F64" s="62"/>
      <c r="G64" s="50"/>
      <c r="H64" s="50"/>
      <c r="I64" s="51">
        <v>63</v>
      </c>
      <c r="J64" s="51">
        <v>36700</v>
      </c>
      <c r="L64" s="60">
        <v>63</v>
      </c>
      <c r="M64" s="61" t="s">
        <v>212</v>
      </c>
    </row>
    <row r="65" spans="1:13" ht="24.75" customHeight="1">
      <c r="A65" s="50">
        <v>10</v>
      </c>
      <c r="B65" s="73" t="s">
        <v>283</v>
      </c>
      <c r="C65" s="50">
        <v>1</v>
      </c>
      <c r="D65" s="62" t="s">
        <v>294</v>
      </c>
      <c r="E65" s="50"/>
      <c r="F65" s="62"/>
      <c r="G65" s="50"/>
      <c r="H65" s="50"/>
      <c r="I65" s="51">
        <v>64</v>
      </c>
      <c r="J65" s="51">
        <v>37600</v>
      </c>
      <c r="L65" s="60">
        <v>64</v>
      </c>
      <c r="M65" s="61" t="s">
        <v>213</v>
      </c>
    </row>
    <row r="66" spans="1:13" ht="24.75" customHeight="1">
      <c r="A66" s="50">
        <v>11</v>
      </c>
      <c r="B66" s="73" t="s">
        <v>284</v>
      </c>
      <c r="C66" s="50">
        <v>2</v>
      </c>
      <c r="D66" s="62" t="s">
        <v>273</v>
      </c>
      <c r="E66" s="50"/>
      <c r="F66" s="62"/>
      <c r="G66" s="50"/>
      <c r="H66" s="50"/>
      <c r="I66" s="51">
        <v>65</v>
      </c>
      <c r="J66" s="51">
        <v>38570</v>
      </c>
      <c r="L66" s="60">
        <v>65</v>
      </c>
      <c r="M66" s="61" t="s">
        <v>214</v>
      </c>
    </row>
    <row r="67" spans="1:13" ht="24.75" customHeight="1">
      <c r="A67" s="50"/>
      <c r="B67" s="62"/>
      <c r="C67" s="50">
        <v>3</v>
      </c>
      <c r="D67" s="62" t="s">
        <v>295</v>
      </c>
      <c r="E67" s="50"/>
      <c r="F67" s="62"/>
      <c r="G67" s="50"/>
      <c r="H67" s="50"/>
      <c r="I67" s="51">
        <v>66</v>
      </c>
      <c r="J67" s="51">
        <v>39540</v>
      </c>
      <c r="L67" s="60">
        <v>66</v>
      </c>
      <c r="M67" s="61" t="s">
        <v>215</v>
      </c>
    </row>
    <row r="68" spans="1:13" ht="24.75" customHeight="1">
      <c r="A68" s="157" t="s">
        <v>286</v>
      </c>
      <c r="B68" s="157"/>
      <c r="C68" s="50">
        <v>4</v>
      </c>
      <c r="D68" s="62" t="s">
        <v>296</v>
      </c>
      <c r="E68" s="50"/>
      <c r="F68" s="62"/>
      <c r="G68" s="50"/>
      <c r="H68" s="50"/>
      <c r="I68" s="51">
        <v>67</v>
      </c>
      <c r="J68" s="51">
        <v>40510</v>
      </c>
      <c r="L68" s="60">
        <v>67</v>
      </c>
      <c r="M68" s="61" t="s">
        <v>216</v>
      </c>
    </row>
    <row r="69" spans="1:13" ht="24.75" customHeight="1">
      <c r="A69" s="47">
        <v>1</v>
      </c>
      <c r="B69" s="1" t="str">
        <f>MAIN!A39</f>
        <v>Assistant Director</v>
      </c>
      <c r="C69" s="50">
        <v>5</v>
      </c>
      <c r="D69" s="62" t="s">
        <v>297</v>
      </c>
      <c r="E69" s="50"/>
      <c r="F69" s="62"/>
      <c r="G69" s="50"/>
      <c r="H69" s="50"/>
      <c r="I69" s="51">
        <v>68</v>
      </c>
      <c r="J69" s="51">
        <v>41550</v>
      </c>
      <c r="L69" s="60">
        <v>68</v>
      </c>
      <c r="M69" s="61" t="s">
        <v>217</v>
      </c>
    </row>
    <row r="70" spans="1:13" ht="24.75" customHeight="1">
      <c r="A70" s="47">
        <v>2</v>
      </c>
      <c r="B70" s="1" t="str">
        <f>MAIN!A40</f>
        <v>Deputy Director</v>
      </c>
      <c r="C70" s="50">
        <v>6</v>
      </c>
      <c r="D70" s="62" t="s">
        <v>272</v>
      </c>
      <c r="E70" s="50"/>
      <c r="F70" s="62"/>
      <c r="G70" s="50"/>
      <c r="H70" s="50"/>
      <c r="I70" s="51">
        <v>75</v>
      </c>
      <c r="J70" s="51">
        <v>49360</v>
      </c>
      <c r="L70" s="60">
        <v>69</v>
      </c>
      <c r="M70" s="61" t="s">
        <v>330</v>
      </c>
    </row>
    <row r="71" spans="1:13" ht="24.75" customHeight="1">
      <c r="A71" s="47">
        <v>3</v>
      </c>
      <c r="B71" s="1" t="str">
        <f>MAIN!A41</f>
        <v>Deputy Educational Officer</v>
      </c>
      <c r="C71" s="50">
        <v>7</v>
      </c>
      <c r="D71" s="62" t="s">
        <v>271</v>
      </c>
      <c r="E71" s="50"/>
      <c r="F71" s="62"/>
      <c r="G71" s="50"/>
      <c r="H71" s="50"/>
      <c r="I71" s="51">
        <v>76</v>
      </c>
      <c r="J71" s="51">
        <v>50560</v>
      </c>
      <c r="L71" s="60">
        <v>70</v>
      </c>
      <c r="M71" s="61" t="s">
        <v>331</v>
      </c>
    </row>
    <row r="72" spans="1:13" ht="24.75" customHeight="1">
      <c r="A72" s="47">
        <v>4</v>
      </c>
      <c r="B72" s="1" t="str">
        <f>MAIN!A42</f>
        <v>Deputy Inspector of Schools</v>
      </c>
      <c r="C72" s="50"/>
      <c r="D72" s="62"/>
      <c r="E72" s="50"/>
      <c r="F72" s="62"/>
      <c r="G72" s="50"/>
      <c r="H72" s="50"/>
      <c r="I72" s="51">
        <v>77</v>
      </c>
      <c r="J72" s="51">
        <v>51760</v>
      </c>
      <c r="L72" s="60">
        <v>71</v>
      </c>
      <c r="M72" s="61" t="s">
        <v>332</v>
      </c>
    </row>
    <row r="73" spans="1:13" ht="24.75" customHeight="1">
      <c r="A73" s="47">
        <v>5</v>
      </c>
      <c r="B73" s="1" t="str">
        <f>MAIN!A43</f>
        <v>Gazetted H.M. Gr-I </v>
      </c>
      <c r="I73" s="51">
        <v>78</v>
      </c>
      <c r="J73" s="51">
        <v>53060</v>
      </c>
      <c r="L73" s="60">
        <v>72</v>
      </c>
      <c r="M73" s="61" t="s">
        <v>333</v>
      </c>
    </row>
    <row r="74" spans="1:13" ht="24.75" customHeight="1">
      <c r="A74" s="47">
        <v>6</v>
      </c>
      <c r="B74" s="1" t="str">
        <f>MAIN!A44</f>
        <v>Gazetted H.M. Gr-II </v>
      </c>
      <c r="C74" s="50">
        <v>1</v>
      </c>
      <c r="D74" s="62" t="s">
        <v>392</v>
      </c>
      <c r="I74" s="51">
        <v>79</v>
      </c>
      <c r="J74" s="51">
        <v>54360</v>
      </c>
      <c r="L74" s="60">
        <v>73</v>
      </c>
      <c r="M74" s="61" t="s">
        <v>334</v>
      </c>
    </row>
    <row r="75" spans="1:13" ht="24.75" customHeight="1">
      <c r="A75" s="47">
        <v>7</v>
      </c>
      <c r="B75" s="1" t="str">
        <f>MAIN!A45</f>
        <v>Head Master</v>
      </c>
      <c r="C75" s="50">
        <v>2</v>
      </c>
      <c r="D75" s="62" t="s">
        <v>393</v>
      </c>
      <c r="I75" s="51">
        <v>80</v>
      </c>
      <c r="J75" s="51">
        <v>55660</v>
      </c>
      <c r="L75" s="60">
        <v>74</v>
      </c>
      <c r="M75" s="61" t="s">
        <v>335</v>
      </c>
    </row>
    <row r="76" spans="1:13" ht="24.75" customHeight="1">
      <c r="A76" s="47">
        <v>8</v>
      </c>
      <c r="B76" s="1" t="str">
        <f>MAIN!A46</f>
        <v>Head Mistress</v>
      </c>
      <c r="L76" s="60">
        <v>75</v>
      </c>
      <c r="M76" s="61" t="s">
        <v>218</v>
      </c>
    </row>
    <row r="77" spans="1:13" ht="24.75" customHeight="1">
      <c r="A77" s="47">
        <v>9</v>
      </c>
      <c r="B77" s="1" t="str">
        <f>MAIN!A47</f>
        <v>Mandal Educational Officer</v>
      </c>
      <c r="L77" s="60">
        <v>76</v>
      </c>
      <c r="M77" s="61" t="s">
        <v>219</v>
      </c>
    </row>
    <row r="78" spans="1:13" ht="24.75" customHeight="1">
      <c r="A78" s="47">
        <v>10</v>
      </c>
      <c r="B78" s="1" t="str">
        <f>MAIN!A48</f>
        <v>Principal</v>
      </c>
      <c r="L78" s="60">
        <v>77</v>
      </c>
      <c r="M78" s="61" t="s">
        <v>220</v>
      </c>
    </row>
    <row r="79" spans="1:13" ht="24.75" customHeight="1">
      <c r="A79" s="47">
        <v>11</v>
      </c>
      <c r="B79" s="1" t="str">
        <f>MAIN!A49</f>
        <v>Project Officer</v>
      </c>
      <c r="L79" s="60">
        <v>78</v>
      </c>
      <c r="M79" s="61" t="s">
        <v>336</v>
      </c>
    </row>
    <row r="80" spans="1:13" ht="24.75" customHeight="1">
      <c r="A80" s="47">
        <v>12</v>
      </c>
      <c r="B80" s="1" t="str">
        <f>MAIN!A50</f>
        <v>R.J.D.S.E.</v>
      </c>
      <c r="L80" s="60">
        <v>79</v>
      </c>
      <c r="M80" s="61" t="s">
        <v>337</v>
      </c>
    </row>
    <row r="81" spans="12:13" ht="24.75" customHeight="1">
      <c r="L81" s="60">
        <v>80</v>
      </c>
      <c r="M81" s="61" t="s">
        <v>338</v>
      </c>
    </row>
    <row r="82" spans="5:13" ht="24.75" customHeight="1">
      <c r="E82" s="50">
        <v>1</v>
      </c>
      <c r="F82" s="70" t="s">
        <v>274</v>
      </c>
      <c r="G82" s="75" t="s">
        <v>440</v>
      </c>
      <c r="H82" s="52" t="str">
        <f>VLOOKUP(MAIN!B17,E82:G92,3,FALSE)</f>
        <v>she</v>
      </c>
      <c r="L82" s="60">
        <v>81</v>
      </c>
      <c r="M82" s="61" t="s">
        <v>339</v>
      </c>
    </row>
    <row r="83" spans="5:13" ht="24.75" customHeight="1">
      <c r="E83" s="50">
        <v>2</v>
      </c>
      <c r="F83" s="71" t="s">
        <v>275</v>
      </c>
      <c r="G83" s="75" t="s">
        <v>441</v>
      </c>
      <c r="L83" s="60">
        <v>82</v>
      </c>
      <c r="M83" s="61" t="s">
        <v>340</v>
      </c>
    </row>
    <row r="84" spans="5:13" ht="24.75" customHeight="1">
      <c r="E84" s="50">
        <v>3</v>
      </c>
      <c r="F84" s="72" t="s">
        <v>277</v>
      </c>
      <c r="G84" s="75" t="s">
        <v>440</v>
      </c>
      <c r="L84" s="60">
        <v>83</v>
      </c>
      <c r="M84" s="61" t="s">
        <v>221</v>
      </c>
    </row>
    <row r="85" spans="5:13" ht="24.75" customHeight="1">
      <c r="E85" s="50">
        <v>4</v>
      </c>
      <c r="F85" s="70" t="s">
        <v>276</v>
      </c>
      <c r="G85" s="75" t="s">
        <v>441</v>
      </c>
      <c r="L85" s="60">
        <v>84</v>
      </c>
      <c r="M85" s="61" t="s">
        <v>222</v>
      </c>
    </row>
    <row r="86" spans="2:13" ht="24.75" customHeight="1">
      <c r="B86" s="1" t="str">
        <f>B69</f>
        <v>Assistant Director</v>
      </c>
      <c r="C86" s="52">
        <v>2</v>
      </c>
      <c r="E86" s="50">
        <v>5</v>
      </c>
      <c r="F86" s="73" t="s">
        <v>278</v>
      </c>
      <c r="G86" s="75" t="s">
        <v>440</v>
      </c>
      <c r="L86" s="60">
        <v>85</v>
      </c>
      <c r="M86" s="61" t="s">
        <v>341</v>
      </c>
    </row>
    <row r="87" spans="2:13" ht="24.75" customHeight="1">
      <c r="B87" s="1" t="str">
        <f aca="true" t="shared" si="1" ref="B87:B97">B70</f>
        <v>Deputy Director</v>
      </c>
      <c r="C87" s="52">
        <v>2</v>
      </c>
      <c r="E87" s="50">
        <v>6</v>
      </c>
      <c r="F87" s="73" t="s">
        <v>279</v>
      </c>
      <c r="G87" s="75" t="s">
        <v>441</v>
      </c>
      <c r="L87" s="60">
        <v>86</v>
      </c>
      <c r="M87" s="61" t="s">
        <v>342</v>
      </c>
    </row>
    <row r="88" spans="2:13" ht="24.75" customHeight="1">
      <c r="B88" s="1" t="str">
        <f t="shared" si="1"/>
        <v>Deputy Educational Officer</v>
      </c>
      <c r="C88" s="52">
        <v>1</v>
      </c>
      <c r="E88" s="50">
        <v>7</v>
      </c>
      <c r="F88" s="74" t="s">
        <v>280</v>
      </c>
      <c r="G88" s="75" t="s">
        <v>440</v>
      </c>
      <c r="L88" s="60">
        <v>87</v>
      </c>
      <c r="M88" s="61" t="s">
        <v>343</v>
      </c>
    </row>
    <row r="89" spans="2:13" ht="24.75" customHeight="1">
      <c r="B89" s="1" t="str">
        <f t="shared" si="1"/>
        <v>Deputy Inspector of Schools</v>
      </c>
      <c r="C89" s="52">
        <v>1</v>
      </c>
      <c r="E89" s="50">
        <v>8</v>
      </c>
      <c r="F89" s="73" t="s">
        <v>281</v>
      </c>
      <c r="G89" s="75" t="s">
        <v>441</v>
      </c>
      <c r="L89" s="60">
        <v>88</v>
      </c>
      <c r="M89" s="61" t="s">
        <v>344</v>
      </c>
    </row>
    <row r="90" spans="2:13" ht="24.75" customHeight="1">
      <c r="B90" s="1" t="str">
        <f t="shared" si="1"/>
        <v>Gazetted H.M. Gr-I </v>
      </c>
      <c r="C90" s="52">
        <v>2</v>
      </c>
      <c r="E90" s="50">
        <v>9</v>
      </c>
      <c r="F90" s="73" t="s">
        <v>282</v>
      </c>
      <c r="G90" s="75" t="s">
        <v>441</v>
      </c>
      <c r="L90" s="60">
        <v>89</v>
      </c>
      <c r="M90" s="61" t="s">
        <v>345</v>
      </c>
    </row>
    <row r="91" spans="2:13" ht="24.75" customHeight="1">
      <c r="B91" s="1" t="str">
        <f t="shared" si="1"/>
        <v>Gazetted H.M. Gr-II </v>
      </c>
      <c r="C91" s="52">
        <v>2</v>
      </c>
      <c r="E91" s="50">
        <v>10</v>
      </c>
      <c r="F91" s="73" t="s">
        <v>283</v>
      </c>
      <c r="G91" s="75" t="s">
        <v>440</v>
      </c>
      <c r="L91" s="60">
        <v>90</v>
      </c>
      <c r="M91" s="61" t="s">
        <v>346</v>
      </c>
    </row>
    <row r="92" spans="2:13" ht="24.75" customHeight="1">
      <c r="B92" s="1" t="str">
        <f t="shared" si="1"/>
        <v>Head Master</v>
      </c>
      <c r="C92" s="52">
        <v>2</v>
      </c>
      <c r="E92" s="50">
        <v>11</v>
      </c>
      <c r="F92" s="73" t="s">
        <v>284</v>
      </c>
      <c r="G92" s="75" t="s">
        <v>441</v>
      </c>
      <c r="L92" s="60">
        <v>91</v>
      </c>
      <c r="M92" s="61" t="s">
        <v>347</v>
      </c>
    </row>
    <row r="93" spans="2:13" ht="24.75" customHeight="1">
      <c r="B93" s="1" t="str">
        <f t="shared" si="1"/>
        <v>Head Mistress</v>
      </c>
      <c r="C93" s="52">
        <v>2</v>
      </c>
      <c r="L93" s="60">
        <v>92</v>
      </c>
      <c r="M93" s="61" t="s">
        <v>348</v>
      </c>
    </row>
    <row r="94" spans="2:13" ht="24.75" customHeight="1">
      <c r="B94" s="1" t="str">
        <f t="shared" si="1"/>
        <v>Mandal Educational Officer</v>
      </c>
      <c r="C94" s="52">
        <v>1</v>
      </c>
      <c r="L94" s="60">
        <v>93</v>
      </c>
      <c r="M94" s="61" t="s">
        <v>349</v>
      </c>
    </row>
    <row r="95" spans="2:13" ht="24.75" customHeight="1">
      <c r="B95" s="1" t="str">
        <f t="shared" si="1"/>
        <v>Principal</v>
      </c>
      <c r="C95" s="52">
        <v>2</v>
      </c>
      <c r="L95" s="60">
        <v>94</v>
      </c>
      <c r="M95" s="61" t="s">
        <v>350</v>
      </c>
    </row>
    <row r="96" spans="2:13" ht="24.75" customHeight="1">
      <c r="B96" s="1" t="str">
        <f t="shared" si="1"/>
        <v>Project Officer</v>
      </c>
      <c r="C96" s="52">
        <v>1</v>
      </c>
      <c r="L96" s="60">
        <v>95</v>
      </c>
      <c r="M96" s="61" t="s">
        <v>351</v>
      </c>
    </row>
    <row r="97" spans="2:13" ht="24.75" customHeight="1">
      <c r="B97" s="1" t="str">
        <f t="shared" si="1"/>
        <v>R.J.D.S.E.</v>
      </c>
      <c r="C97" s="52">
        <v>1</v>
      </c>
      <c r="E97" s="50">
        <v>1</v>
      </c>
      <c r="F97" s="70" t="s">
        <v>274</v>
      </c>
      <c r="G97" s="75" t="s">
        <v>443</v>
      </c>
      <c r="H97" s="52" t="str">
        <f>VLOOKUP(MAIN!B17,E97:G107,3,FALSE)</f>
        <v>her</v>
      </c>
      <c r="L97" s="60">
        <v>96</v>
      </c>
      <c r="M97" s="61" t="s">
        <v>223</v>
      </c>
    </row>
    <row r="98" spans="5:13" ht="24.75" customHeight="1">
      <c r="E98" s="50">
        <v>2</v>
      </c>
      <c r="F98" s="71" t="s">
        <v>275</v>
      </c>
      <c r="G98" s="75" t="s">
        <v>444</v>
      </c>
      <c r="L98" s="60">
        <v>97</v>
      </c>
      <c r="M98" s="61" t="s">
        <v>352</v>
      </c>
    </row>
    <row r="99" spans="5:13" ht="24.75" customHeight="1">
      <c r="E99" s="50">
        <v>3</v>
      </c>
      <c r="F99" s="72" t="s">
        <v>277</v>
      </c>
      <c r="G99" s="75" t="s">
        <v>443</v>
      </c>
      <c r="L99" s="60">
        <v>98</v>
      </c>
      <c r="M99" s="61" t="s">
        <v>353</v>
      </c>
    </row>
    <row r="100" spans="5:13" ht="24.75" customHeight="1">
      <c r="E100" s="50">
        <v>4</v>
      </c>
      <c r="F100" s="70" t="s">
        <v>276</v>
      </c>
      <c r="G100" s="75" t="s">
        <v>444</v>
      </c>
      <c r="L100" s="60">
        <v>99</v>
      </c>
      <c r="M100" s="61" t="s">
        <v>224</v>
      </c>
    </row>
    <row r="101" spans="1:13" ht="24.75" customHeight="1">
      <c r="A101" s="52">
        <v>1</v>
      </c>
      <c r="B101" s="2" t="s">
        <v>21</v>
      </c>
      <c r="C101" s="75" t="s">
        <v>398</v>
      </c>
      <c r="E101" s="50">
        <v>5</v>
      </c>
      <c r="F101" s="73" t="s">
        <v>278</v>
      </c>
      <c r="G101" s="75" t="s">
        <v>443</v>
      </c>
      <c r="L101" s="60">
        <v>100</v>
      </c>
      <c r="M101" s="61" t="s">
        <v>225</v>
      </c>
    </row>
    <row r="102" spans="1:13" ht="24.75" customHeight="1">
      <c r="A102" s="52">
        <v>2</v>
      </c>
      <c r="B102" s="2" t="s">
        <v>25</v>
      </c>
      <c r="C102" s="75" t="s">
        <v>399</v>
      </c>
      <c r="E102" s="50">
        <v>6</v>
      </c>
      <c r="F102" s="73" t="s">
        <v>279</v>
      </c>
      <c r="G102" s="75" t="s">
        <v>444</v>
      </c>
      <c r="L102" s="60">
        <v>101</v>
      </c>
      <c r="M102" s="61" t="s">
        <v>226</v>
      </c>
    </row>
    <row r="103" spans="1:13" ht="24.75" customHeight="1">
      <c r="A103" s="52">
        <v>3</v>
      </c>
      <c r="B103" s="2" t="s">
        <v>29</v>
      </c>
      <c r="C103" s="75" t="s">
        <v>400</v>
      </c>
      <c r="E103" s="50">
        <v>7</v>
      </c>
      <c r="F103" s="74" t="s">
        <v>280</v>
      </c>
      <c r="G103" s="75" t="s">
        <v>443</v>
      </c>
      <c r="L103" s="60">
        <v>102</v>
      </c>
      <c r="M103" s="61" t="s">
        <v>354</v>
      </c>
    </row>
    <row r="104" spans="1:13" ht="24.75" customHeight="1">
      <c r="A104" s="52">
        <v>4</v>
      </c>
      <c r="B104" s="2" t="s">
        <v>31</v>
      </c>
      <c r="C104" s="75" t="s">
        <v>401</v>
      </c>
      <c r="E104" s="50">
        <v>8</v>
      </c>
      <c r="F104" s="73" t="s">
        <v>281</v>
      </c>
      <c r="G104" s="75" t="s">
        <v>444</v>
      </c>
      <c r="L104" s="60">
        <v>103</v>
      </c>
      <c r="M104" s="61" t="s">
        <v>355</v>
      </c>
    </row>
    <row r="105" spans="1:13" ht="24.75" customHeight="1">
      <c r="A105" s="52">
        <v>5</v>
      </c>
      <c r="B105" s="2" t="s">
        <v>35</v>
      </c>
      <c r="C105" s="75" t="s">
        <v>416</v>
      </c>
      <c r="E105" s="50">
        <v>9</v>
      </c>
      <c r="F105" s="73" t="s">
        <v>282</v>
      </c>
      <c r="G105" s="75" t="s">
        <v>444</v>
      </c>
      <c r="L105" s="60">
        <v>104</v>
      </c>
      <c r="M105" s="61" t="s">
        <v>356</v>
      </c>
    </row>
    <row r="106" spans="1:13" ht="24.75" customHeight="1">
      <c r="A106" s="52">
        <v>6</v>
      </c>
      <c r="B106" s="2" t="s">
        <v>38</v>
      </c>
      <c r="C106" s="75" t="s">
        <v>402</v>
      </c>
      <c r="E106" s="50">
        <v>10</v>
      </c>
      <c r="F106" s="73" t="s">
        <v>283</v>
      </c>
      <c r="G106" s="75" t="s">
        <v>443</v>
      </c>
      <c r="L106" s="60">
        <v>105</v>
      </c>
      <c r="M106" s="61" t="s">
        <v>357</v>
      </c>
    </row>
    <row r="107" spans="1:13" ht="24.75" customHeight="1">
      <c r="A107" s="52">
        <v>7</v>
      </c>
      <c r="B107" s="2" t="s">
        <v>41</v>
      </c>
      <c r="C107" s="75" t="s">
        <v>403</v>
      </c>
      <c r="E107" s="50">
        <v>11</v>
      </c>
      <c r="F107" s="73" t="s">
        <v>284</v>
      </c>
      <c r="G107" s="75" t="s">
        <v>444</v>
      </c>
      <c r="L107" s="60">
        <v>106</v>
      </c>
      <c r="M107" s="61" t="s">
        <v>358</v>
      </c>
    </row>
    <row r="108" spans="1:13" ht="24.75" customHeight="1">
      <c r="A108" s="52">
        <v>8</v>
      </c>
      <c r="B108" s="2" t="s">
        <v>44</v>
      </c>
      <c r="C108" s="75" t="s">
        <v>404</v>
      </c>
      <c r="L108" s="60">
        <v>107</v>
      </c>
      <c r="M108" s="61" t="s">
        <v>359</v>
      </c>
    </row>
    <row r="109" spans="1:13" ht="24.75" customHeight="1">
      <c r="A109" s="52">
        <v>9</v>
      </c>
      <c r="B109" s="2" t="s">
        <v>46</v>
      </c>
      <c r="C109" s="75" t="s">
        <v>405</v>
      </c>
      <c r="L109" s="60">
        <v>108</v>
      </c>
      <c r="M109" s="61" t="s">
        <v>360</v>
      </c>
    </row>
    <row r="110" spans="1:13" ht="24.75" customHeight="1">
      <c r="A110" s="52">
        <v>10</v>
      </c>
      <c r="B110" s="2" t="s">
        <v>48</v>
      </c>
      <c r="C110" s="75" t="s">
        <v>427</v>
      </c>
      <c r="L110" s="60">
        <v>109</v>
      </c>
      <c r="M110" s="61" t="s">
        <v>361</v>
      </c>
    </row>
    <row r="111" spans="1:13" ht="24.75" customHeight="1">
      <c r="A111" s="52">
        <v>11</v>
      </c>
      <c r="B111" s="2" t="s">
        <v>52</v>
      </c>
      <c r="C111" s="75" t="s">
        <v>406</v>
      </c>
      <c r="L111" s="60">
        <v>110</v>
      </c>
      <c r="M111" s="61" t="s">
        <v>362</v>
      </c>
    </row>
    <row r="112" spans="1:13" ht="24.75" customHeight="1">
      <c r="A112" s="52">
        <v>12</v>
      </c>
      <c r="B112" s="2" t="s">
        <v>55</v>
      </c>
      <c r="C112" s="75" t="s">
        <v>407</v>
      </c>
      <c r="L112" s="60">
        <v>111</v>
      </c>
      <c r="M112" s="61" t="s">
        <v>363</v>
      </c>
    </row>
    <row r="113" spans="1:13" ht="24.75" customHeight="1">
      <c r="A113" s="52">
        <v>13</v>
      </c>
      <c r="B113" s="2" t="s">
        <v>58</v>
      </c>
      <c r="C113" s="75" t="s">
        <v>408</v>
      </c>
      <c r="L113" s="60">
        <v>112</v>
      </c>
      <c r="M113" s="61" t="s">
        <v>364</v>
      </c>
    </row>
    <row r="114" spans="1:13" ht="24.75" customHeight="1">
      <c r="A114" s="52">
        <v>14</v>
      </c>
      <c r="B114" s="2" t="s">
        <v>61</v>
      </c>
      <c r="C114" s="75" t="s">
        <v>409</v>
      </c>
      <c r="L114" s="60">
        <v>113</v>
      </c>
      <c r="M114" s="61" t="s">
        <v>365</v>
      </c>
    </row>
    <row r="115" spans="1:13" ht="24.75" customHeight="1">
      <c r="A115" s="52">
        <v>15</v>
      </c>
      <c r="B115" s="2" t="s">
        <v>64</v>
      </c>
      <c r="C115" s="75" t="s">
        <v>410</v>
      </c>
      <c r="L115" s="60">
        <v>114</v>
      </c>
      <c r="M115" s="61" t="s">
        <v>366</v>
      </c>
    </row>
    <row r="116" spans="1:13" ht="24.75" customHeight="1">
      <c r="A116" s="52">
        <v>16</v>
      </c>
      <c r="B116" s="2" t="s">
        <v>67</v>
      </c>
      <c r="C116" s="75" t="s">
        <v>411</v>
      </c>
      <c r="L116" s="60">
        <v>115</v>
      </c>
      <c r="M116" s="61" t="s">
        <v>367</v>
      </c>
    </row>
    <row r="117" spans="1:13" ht="24.75" customHeight="1">
      <c r="A117" s="52">
        <v>17</v>
      </c>
      <c r="B117" s="2" t="s">
        <v>69</v>
      </c>
      <c r="C117" s="75" t="s">
        <v>403</v>
      </c>
      <c r="L117" s="60">
        <v>116</v>
      </c>
      <c r="M117" s="61" t="s">
        <v>368</v>
      </c>
    </row>
    <row r="118" spans="1:13" ht="24.75" customHeight="1">
      <c r="A118" s="52">
        <v>18</v>
      </c>
      <c r="B118" s="2" t="s">
        <v>71</v>
      </c>
      <c r="C118" s="75" t="s">
        <v>412</v>
      </c>
      <c r="L118" s="60">
        <v>117</v>
      </c>
      <c r="M118" s="61" t="s">
        <v>227</v>
      </c>
    </row>
    <row r="119" spans="1:13" ht="24.75" customHeight="1">
      <c r="A119" s="52">
        <v>19</v>
      </c>
      <c r="B119" s="2" t="s">
        <v>74</v>
      </c>
      <c r="C119" s="75" t="s">
        <v>413</v>
      </c>
      <c r="L119" s="60">
        <v>118</v>
      </c>
      <c r="M119" s="61" t="s">
        <v>228</v>
      </c>
    </row>
    <row r="120" spans="1:13" ht="24.75" customHeight="1">
      <c r="A120" s="52">
        <v>20</v>
      </c>
      <c r="B120" s="2" t="s">
        <v>76</v>
      </c>
      <c r="C120" s="75" t="s">
        <v>414</v>
      </c>
      <c r="L120" s="60">
        <v>119</v>
      </c>
      <c r="M120" s="61" t="s">
        <v>229</v>
      </c>
    </row>
    <row r="121" spans="1:13" ht="24.75" customHeight="1">
      <c r="A121" s="52">
        <v>21</v>
      </c>
      <c r="B121" s="2" t="s">
        <v>78</v>
      </c>
      <c r="C121" s="75" t="s">
        <v>415</v>
      </c>
      <c r="L121" s="60">
        <v>120</v>
      </c>
      <c r="M121" s="61" t="s">
        <v>230</v>
      </c>
    </row>
    <row r="122" spans="1:13" ht="24.75" customHeight="1">
      <c r="A122" s="52">
        <v>22</v>
      </c>
      <c r="B122" s="2" t="s">
        <v>80</v>
      </c>
      <c r="C122" s="75" t="s">
        <v>428</v>
      </c>
      <c r="L122" s="60">
        <v>121</v>
      </c>
      <c r="M122" s="61" t="s">
        <v>231</v>
      </c>
    </row>
    <row r="123" spans="1:13" ht="24.75" customHeight="1">
      <c r="A123" s="52">
        <v>23</v>
      </c>
      <c r="B123" s="2" t="s">
        <v>82</v>
      </c>
      <c r="C123" s="75" t="s">
        <v>417</v>
      </c>
      <c r="L123" s="60">
        <v>122</v>
      </c>
      <c r="M123" s="61" t="s">
        <v>232</v>
      </c>
    </row>
    <row r="124" spans="12:13" ht="24.75" customHeight="1">
      <c r="L124" s="60">
        <v>123</v>
      </c>
      <c r="M124" s="61" t="s">
        <v>233</v>
      </c>
    </row>
    <row r="125" spans="12:13" ht="24.75" customHeight="1">
      <c r="L125" s="60">
        <v>124</v>
      </c>
      <c r="M125" s="61" t="s">
        <v>234</v>
      </c>
    </row>
    <row r="126" spans="12:13" ht="24.75" customHeight="1">
      <c r="L126" s="60">
        <v>125</v>
      </c>
      <c r="M126" s="61" t="s">
        <v>235</v>
      </c>
    </row>
    <row r="127" spans="12:13" ht="24.75" customHeight="1">
      <c r="L127" s="60">
        <v>126</v>
      </c>
      <c r="M127" s="61" t="s">
        <v>236</v>
      </c>
    </row>
    <row r="128" spans="12:13" ht="24.75" customHeight="1">
      <c r="L128" s="60">
        <v>127</v>
      </c>
      <c r="M128" s="61" t="s">
        <v>237</v>
      </c>
    </row>
    <row r="129" spans="12:13" ht="24.75" customHeight="1">
      <c r="L129" s="60">
        <v>128</v>
      </c>
      <c r="M129" s="61" t="s">
        <v>238</v>
      </c>
    </row>
    <row r="130" spans="12:13" ht="24.75" customHeight="1">
      <c r="L130" s="60">
        <v>129</v>
      </c>
      <c r="M130" s="61" t="s">
        <v>239</v>
      </c>
    </row>
    <row r="131" spans="12:13" ht="24.75" customHeight="1">
      <c r="L131" s="60">
        <v>130</v>
      </c>
      <c r="M131" s="61" t="s">
        <v>240</v>
      </c>
    </row>
    <row r="132" spans="12:13" ht="24.75" customHeight="1">
      <c r="L132" s="60">
        <v>131</v>
      </c>
      <c r="M132" s="61" t="s">
        <v>241</v>
      </c>
    </row>
    <row r="133" spans="12:13" ht="24.75" customHeight="1">
      <c r="L133" s="60">
        <v>132</v>
      </c>
      <c r="M133" s="61" t="s">
        <v>242</v>
      </c>
    </row>
    <row r="134" spans="12:13" ht="24.75" customHeight="1">
      <c r="L134" s="60">
        <v>133</v>
      </c>
      <c r="M134" s="61" t="s">
        <v>243</v>
      </c>
    </row>
    <row r="135" spans="12:13" ht="24.75" customHeight="1">
      <c r="L135" s="60">
        <v>134</v>
      </c>
      <c r="M135" s="61" t="s">
        <v>244</v>
      </c>
    </row>
    <row r="136" spans="12:13" ht="24.75" customHeight="1">
      <c r="L136" s="60">
        <v>135</v>
      </c>
      <c r="M136" s="61" t="s">
        <v>245</v>
      </c>
    </row>
    <row r="137" spans="12:13" ht="24.75" customHeight="1">
      <c r="L137" s="60">
        <v>136</v>
      </c>
      <c r="M137" s="61" t="s">
        <v>246</v>
      </c>
    </row>
    <row r="138" spans="12:13" ht="24.75" customHeight="1">
      <c r="L138" s="60">
        <v>137</v>
      </c>
      <c r="M138" s="61" t="s">
        <v>247</v>
      </c>
    </row>
    <row r="139" spans="12:13" ht="24.75" customHeight="1">
      <c r="L139" s="60">
        <v>138</v>
      </c>
      <c r="M139" s="61" t="s">
        <v>248</v>
      </c>
    </row>
    <row r="140" spans="12:13" ht="24.75" customHeight="1">
      <c r="L140" s="60">
        <v>139</v>
      </c>
      <c r="M140" s="61" t="s">
        <v>249</v>
      </c>
    </row>
    <row r="141" spans="12:13" ht="24.75" customHeight="1">
      <c r="L141" s="60">
        <v>140</v>
      </c>
      <c r="M141" s="61" t="s">
        <v>250</v>
      </c>
    </row>
    <row r="142" spans="12:13" ht="24.75" customHeight="1">
      <c r="L142" s="60">
        <v>141</v>
      </c>
      <c r="M142" s="61" t="s">
        <v>251</v>
      </c>
    </row>
    <row r="143" spans="12:13" ht="24.75" customHeight="1">
      <c r="L143" s="60">
        <v>142</v>
      </c>
      <c r="M143" s="61" t="s">
        <v>252</v>
      </c>
    </row>
    <row r="144" spans="12:13" ht="24.75" customHeight="1">
      <c r="L144" s="60">
        <v>143</v>
      </c>
      <c r="M144" s="61" t="s">
        <v>253</v>
      </c>
    </row>
    <row r="145" spans="12:13" ht="24.75" customHeight="1">
      <c r="L145" s="60">
        <v>144</v>
      </c>
      <c r="M145" s="61" t="s">
        <v>254</v>
      </c>
    </row>
    <row r="146" spans="12:13" ht="24.75" customHeight="1">
      <c r="L146" s="60">
        <v>145</v>
      </c>
      <c r="M146" s="61" t="s">
        <v>255</v>
      </c>
    </row>
    <row r="147" spans="12:13" ht="24.75" customHeight="1">
      <c r="L147" s="60">
        <v>146</v>
      </c>
      <c r="M147" s="61" t="s">
        <v>256</v>
      </c>
    </row>
    <row r="148" spans="12:13" ht="24.75" customHeight="1">
      <c r="L148" s="60">
        <v>147</v>
      </c>
      <c r="M148" s="61" t="s">
        <v>257</v>
      </c>
    </row>
    <row r="149" spans="12:13" ht="24.75" customHeight="1">
      <c r="L149" s="60">
        <v>148</v>
      </c>
      <c r="M149" s="61" t="s">
        <v>258</v>
      </c>
    </row>
    <row r="150" spans="12:13" ht="24.75" customHeight="1">
      <c r="L150" s="60">
        <v>149</v>
      </c>
      <c r="M150" s="61" t="s">
        <v>259</v>
      </c>
    </row>
    <row r="151" spans="12:13" ht="24.75" customHeight="1">
      <c r="L151" s="60">
        <v>150</v>
      </c>
      <c r="M151" s="61" t="s">
        <v>260</v>
      </c>
    </row>
    <row r="152" spans="12:13" ht="24.75" customHeight="1">
      <c r="L152" s="60">
        <v>151</v>
      </c>
      <c r="M152" s="61" t="s">
        <v>261</v>
      </c>
    </row>
    <row r="153" spans="12:13" ht="24.75" customHeight="1">
      <c r="L153" s="60">
        <v>152</v>
      </c>
      <c r="M153" s="61" t="s">
        <v>262</v>
      </c>
    </row>
    <row r="154" spans="12:13" ht="24.75" customHeight="1">
      <c r="L154" s="60">
        <v>153</v>
      </c>
      <c r="M154" s="61" t="s">
        <v>263</v>
      </c>
    </row>
    <row r="155" spans="12:13" ht="24.75" customHeight="1">
      <c r="L155" s="60">
        <v>154</v>
      </c>
      <c r="M155" s="61" t="s">
        <v>264</v>
      </c>
    </row>
    <row r="156" spans="12:13" ht="24.75" customHeight="1">
      <c r="L156" s="60">
        <v>155</v>
      </c>
      <c r="M156" s="61" t="s">
        <v>265</v>
      </c>
    </row>
    <row r="157" spans="12:13" ht="24.75" customHeight="1">
      <c r="L157" s="60">
        <v>156</v>
      </c>
      <c r="M157" s="61" t="s">
        <v>266</v>
      </c>
    </row>
    <row r="158" spans="12:13" ht="24.75" customHeight="1">
      <c r="L158" s="60">
        <v>157</v>
      </c>
      <c r="M158" s="61" t="s">
        <v>267</v>
      </c>
    </row>
    <row r="159" spans="12:13" ht="24.75" customHeight="1">
      <c r="L159" s="60">
        <v>158</v>
      </c>
      <c r="M159" s="61" t="s">
        <v>369</v>
      </c>
    </row>
    <row r="160" spans="12:13" ht="24.75" customHeight="1">
      <c r="L160" s="60">
        <v>159</v>
      </c>
      <c r="M160" s="61" t="s">
        <v>268</v>
      </c>
    </row>
  </sheetData>
  <sheetProtection password="B98C" sheet="1"/>
  <mergeCells count="29">
    <mergeCell ref="AP15:AU15"/>
    <mergeCell ref="AP16:AT19"/>
    <mergeCell ref="AP20:AT21"/>
    <mergeCell ref="AP22:AT28"/>
    <mergeCell ref="A68:B68"/>
    <mergeCell ref="A1:B1"/>
    <mergeCell ref="W14:AB15"/>
    <mergeCell ref="W16:AB18"/>
    <mergeCell ref="L1:M1"/>
    <mergeCell ref="G19:H20"/>
    <mergeCell ref="C1:D1"/>
    <mergeCell ref="E1:F1"/>
    <mergeCell ref="E5:F5"/>
    <mergeCell ref="AC19:AG24"/>
    <mergeCell ref="W19:AB24"/>
    <mergeCell ref="I1:J1"/>
    <mergeCell ref="C27:D27"/>
    <mergeCell ref="AC16:AG18"/>
    <mergeCell ref="G5:H5"/>
    <mergeCell ref="E11:F11"/>
    <mergeCell ref="G11:H11"/>
    <mergeCell ref="G26:H26"/>
    <mergeCell ref="AU16:AY21"/>
    <mergeCell ref="AU22:AZ29"/>
    <mergeCell ref="W29:AB29"/>
    <mergeCell ref="W30:AB33"/>
    <mergeCell ref="AI16:AN18"/>
    <mergeCell ref="AI20:AN24"/>
    <mergeCell ref="AI25:AN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6"/>
  <sheetViews>
    <sheetView showGridLines="0" view="pageBreakPreview" zoomScaleSheetLayoutView="100" zoomScalePageLayoutView="0" workbookViewId="0" topLeftCell="A1">
      <selection activeCell="A3" sqref="A3:I3"/>
    </sheetView>
  </sheetViews>
  <sheetFormatPr defaultColWidth="9.140625" defaultRowHeight="19.5" customHeight="1"/>
  <cols>
    <col min="1" max="1" width="5.140625" style="20" customWidth="1"/>
    <col min="2" max="2" width="6.7109375" style="20" customWidth="1"/>
    <col min="3" max="13" width="5.140625" style="20" customWidth="1"/>
    <col min="14" max="14" width="2.00390625" style="20" customWidth="1"/>
    <col min="15" max="31" width="5.140625" style="20" customWidth="1"/>
    <col min="32" max="16384" width="9.140625" style="20" customWidth="1"/>
  </cols>
  <sheetData>
    <row r="1" spans="1:21" ht="19.5" customHeight="1">
      <c r="A1" s="17"/>
      <c r="B1" s="17"/>
      <c r="C1" s="17"/>
      <c r="D1" s="17"/>
      <c r="E1" s="17"/>
      <c r="F1" s="17"/>
      <c r="G1" s="17"/>
      <c r="H1" s="17"/>
      <c r="I1" s="17"/>
      <c r="J1" s="17"/>
      <c r="K1" s="17"/>
      <c r="L1" s="17"/>
      <c r="M1" s="159" t="s">
        <v>433</v>
      </c>
      <c r="N1" s="159"/>
      <c r="O1" s="166">
        <f>K!Z8</f>
        <v>40047</v>
      </c>
      <c r="P1" s="166"/>
      <c r="Q1" s="166"/>
      <c r="R1" s="166"/>
      <c r="S1" s="161" t="s">
        <v>454</v>
      </c>
      <c r="T1" s="161"/>
      <c r="U1" s="161"/>
    </row>
    <row r="2" spans="1:21" ht="19.5" customHeight="1">
      <c r="A2" s="17" t="s">
        <v>418</v>
      </c>
      <c r="B2" s="17"/>
      <c r="C2" s="17"/>
      <c r="D2" s="17"/>
      <c r="E2" s="17"/>
      <c r="F2" s="17"/>
      <c r="G2" s="17"/>
      <c r="H2" s="17"/>
      <c r="I2" s="17"/>
      <c r="J2" s="17"/>
      <c r="K2" s="17"/>
      <c r="L2" s="17"/>
      <c r="M2" s="17"/>
      <c r="N2" s="17"/>
      <c r="O2" s="17"/>
      <c r="P2" s="17"/>
      <c r="Q2" s="17"/>
      <c r="R2" s="17"/>
      <c r="S2" s="161"/>
      <c r="T2" s="161"/>
      <c r="U2" s="161"/>
    </row>
    <row r="3" spans="1:18" ht="68.25" customHeight="1">
      <c r="A3" s="159" t="str">
        <f>IF(K!R14=1,K!R15,K!S15)</f>
        <v>The Head Master,                                       Govt. High School, Begum Bazar,                               Khairthabad Mandal,                           Hyderabad District.</v>
      </c>
      <c r="B3" s="159"/>
      <c r="C3" s="159"/>
      <c r="D3" s="159"/>
      <c r="E3" s="159"/>
      <c r="F3" s="159"/>
      <c r="G3" s="159"/>
      <c r="H3" s="159"/>
      <c r="I3" s="159"/>
      <c r="J3" s="17"/>
      <c r="K3" s="17"/>
      <c r="L3" s="17"/>
      <c r="M3" s="17"/>
      <c r="N3" s="17"/>
      <c r="O3" s="17"/>
      <c r="P3" s="17"/>
      <c r="Q3" s="17"/>
      <c r="R3" s="17"/>
    </row>
    <row r="4" spans="1:18" ht="19.5" customHeight="1">
      <c r="A4" s="17"/>
      <c r="B4" s="17"/>
      <c r="C4" s="17"/>
      <c r="D4" s="17"/>
      <c r="E4" s="17"/>
      <c r="F4" s="17"/>
      <c r="G4" s="17"/>
      <c r="H4" s="17"/>
      <c r="I4" s="17"/>
      <c r="J4" s="17"/>
      <c r="K4" s="17"/>
      <c r="L4" s="17"/>
      <c r="M4" s="17"/>
      <c r="N4" s="17"/>
      <c r="O4" s="17"/>
      <c r="P4" s="17"/>
      <c r="Q4" s="17"/>
      <c r="R4" s="17"/>
    </row>
    <row r="5" spans="1:18" ht="25.5" customHeight="1">
      <c r="A5" s="162" t="str">
        <f>IF(K!O15="","",CONCATENATE(K!O15,","))</f>
        <v>Sir,</v>
      </c>
      <c r="B5" s="162"/>
      <c r="C5" s="17"/>
      <c r="D5" s="17"/>
      <c r="E5" s="17"/>
      <c r="F5" s="17"/>
      <c r="G5" s="17"/>
      <c r="H5" s="17"/>
      <c r="I5" s="17"/>
      <c r="J5" s="17"/>
      <c r="K5" s="17"/>
      <c r="L5" s="17"/>
      <c r="M5" s="17"/>
      <c r="N5" s="17"/>
      <c r="O5" s="17"/>
      <c r="P5" s="17"/>
      <c r="Q5" s="17"/>
      <c r="R5" s="17"/>
    </row>
    <row r="6" spans="1:18" ht="29.25" customHeight="1">
      <c r="A6" s="17"/>
      <c r="B6" s="18" t="s">
        <v>420</v>
      </c>
      <c r="C6" s="167" t="str">
        <f>CONCATENATE("Request to sanction the Medical Reimbursement in repect of ",UPPER(K!Q3),", ",K!R3,", ",K!S3,", ",K!T3,", ",K!U3," - ","Proposals submitted - Reg.")</f>
        <v>Request to sanction the Medical Reimbursement in repect of SRI. Y. RAMANA RAO, Junior Lecturer, Govt. High School, Begum Bazar, Khairthabad Mandal, Hyderabad District - Proposals submitted - Reg.</v>
      </c>
      <c r="D6" s="167"/>
      <c r="E6" s="167"/>
      <c r="F6" s="167"/>
      <c r="G6" s="167"/>
      <c r="H6" s="167"/>
      <c r="I6" s="167"/>
      <c r="J6" s="167"/>
      <c r="K6" s="167"/>
      <c r="L6" s="167"/>
      <c r="M6" s="167"/>
      <c r="N6" s="167"/>
      <c r="O6" s="167"/>
      <c r="P6" s="167"/>
      <c r="Q6" s="167"/>
      <c r="R6" s="167"/>
    </row>
    <row r="7" spans="1:18" ht="20.25" customHeight="1">
      <c r="A7" s="17"/>
      <c r="B7" s="19"/>
      <c r="C7" s="167"/>
      <c r="D7" s="167"/>
      <c r="E7" s="167"/>
      <c r="F7" s="167"/>
      <c r="G7" s="167"/>
      <c r="H7" s="167"/>
      <c r="I7" s="167"/>
      <c r="J7" s="167"/>
      <c r="K7" s="167"/>
      <c r="L7" s="167"/>
      <c r="M7" s="167"/>
      <c r="N7" s="167"/>
      <c r="O7" s="167"/>
      <c r="P7" s="167"/>
      <c r="Q7" s="167"/>
      <c r="R7" s="167"/>
    </row>
    <row r="8" spans="1:18" ht="20.25" customHeight="1">
      <c r="A8" s="17"/>
      <c r="B8" s="19"/>
      <c r="C8" s="167"/>
      <c r="D8" s="167"/>
      <c r="E8" s="167"/>
      <c r="F8" s="167"/>
      <c r="G8" s="167"/>
      <c r="H8" s="167"/>
      <c r="I8" s="167"/>
      <c r="J8" s="167"/>
      <c r="K8" s="167"/>
      <c r="L8" s="167"/>
      <c r="M8" s="167"/>
      <c r="N8" s="167"/>
      <c r="O8" s="167"/>
      <c r="P8" s="167"/>
      <c r="Q8" s="167"/>
      <c r="R8" s="167"/>
    </row>
    <row r="9" spans="1:18" s="21" customFormat="1" ht="17.25" customHeight="1">
      <c r="A9" s="19"/>
      <c r="B9" s="18" t="s">
        <v>421</v>
      </c>
      <c r="C9" s="162" t="s">
        <v>422</v>
      </c>
      <c r="D9" s="162"/>
      <c r="E9" s="162"/>
      <c r="F9" s="162"/>
      <c r="G9" s="162"/>
      <c r="H9" s="162"/>
      <c r="I9" s="162"/>
      <c r="J9" s="162"/>
      <c r="K9" s="162"/>
      <c r="L9" s="162"/>
      <c r="M9" s="162"/>
      <c r="N9" s="162"/>
      <c r="O9" s="162"/>
      <c r="P9" s="162"/>
      <c r="Q9" s="162"/>
      <c r="R9" s="162"/>
    </row>
    <row r="10" spans="1:18" s="21" customFormat="1" ht="17.25" customHeight="1">
      <c r="A10" s="19"/>
      <c r="B10" s="19"/>
      <c r="C10" s="162" t="s">
        <v>434</v>
      </c>
      <c r="D10" s="162"/>
      <c r="E10" s="162"/>
      <c r="F10" s="162"/>
      <c r="G10" s="162"/>
      <c r="H10" s="162"/>
      <c r="I10" s="162"/>
      <c r="J10" s="162"/>
      <c r="K10" s="162"/>
      <c r="L10" s="162"/>
      <c r="M10" s="162"/>
      <c r="N10" s="162"/>
      <c r="O10" s="162"/>
      <c r="P10" s="162"/>
      <c r="Q10" s="162"/>
      <c r="R10" s="162"/>
    </row>
    <row r="11" spans="1:18" s="21" customFormat="1" ht="17.25" customHeight="1">
      <c r="A11" s="19"/>
      <c r="B11" s="19"/>
      <c r="C11" s="162" t="s">
        <v>424</v>
      </c>
      <c r="D11" s="162"/>
      <c r="E11" s="162"/>
      <c r="F11" s="162"/>
      <c r="G11" s="162"/>
      <c r="H11" s="162"/>
      <c r="I11" s="162"/>
      <c r="J11" s="162"/>
      <c r="K11" s="162"/>
      <c r="L11" s="162"/>
      <c r="M11" s="162"/>
      <c r="N11" s="162"/>
      <c r="O11" s="162"/>
      <c r="P11" s="162"/>
      <c r="Q11" s="162"/>
      <c r="R11" s="162"/>
    </row>
    <row r="12" spans="1:18" ht="28.5" customHeight="1">
      <c r="A12" s="164" t="s">
        <v>426</v>
      </c>
      <c r="B12" s="164"/>
      <c r="C12" s="164"/>
      <c r="D12" s="164"/>
      <c r="E12" s="164"/>
      <c r="F12" s="164"/>
      <c r="G12" s="164"/>
      <c r="H12" s="164"/>
      <c r="I12" s="164"/>
      <c r="J12" s="164"/>
      <c r="K12" s="164"/>
      <c r="L12" s="164"/>
      <c r="M12" s="164"/>
      <c r="N12" s="164"/>
      <c r="O12" s="164"/>
      <c r="P12" s="164"/>
      <c r="Q12" s="164"/>
      <c r="R12" s="164"/>
    </row>
    <row r="13" spans="1:18" ht="21.75" customHeight="1">
      <c r="A13" s="163" t="str">
        <f>K!AI25</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B13" s="163"/>
      <c r="C13" s="163"/>
      <c r="D13" s="163"/>
      <c r="E13" s="163"/>
      <c r="F13" s="163"/>
      <c r="G13" s="163"/>
      <c r="H13" s="163"/>
      <c r="I13" s="163"/>
      <c r="J13" s="163"/>
      <c r="K13" s="163"/>
      <c r="L13" s="163"/>
      <c r="M13" s="163"/>
      <c r="N13" s="163"/>
      <c r="O13" s="163"/>
      <c r="P13" s="163"/>
      <c r="Q13" s="163"/>
      <c r="R13" s="163"/>
    </row>
    <row r="14" spans="1:18" ht="21.75" customHeight="1">
      <c r="A14" s="163"/>
      <c r="B14" s="163"/>
      <c r="C14" s="163"/>
      <c r="D14" s="163"/>
      <c r="E14" s="163"/>
      <c r="F14" s="163"/>
      <c r="G14" s="163"/>
      <c r="H14" s="163"/>
      <c r="I14" s="163"/>
      <c r="J14" s="163"/>
      <c r="K14" s="163"/>
      <c r="L14" s="163"/>
      <c r="M14" s="163"/>
      <c r="N14" s="163"/>
      <c r="O14" s="163"/>
      <c r="P14" s="163"/>
      <c r="Q14" s="163"/>
      <c r="R14" s="163"/>
    </row>
    <row r="15" spans="1:18" ht="21.75" customHeight="1">
      <c r="A15" s="163"/>
      <c r="B15" s="163"/>
      <c r="C15" s="163"/>
      <c r="D15" s="163"/>
      <c r="E15" s="163"/>
      <c r="F15" s="163"/>
      <c r="G15" s="163"/>
      <c r="H15" s="163"/>
      <c r="I15" s="163"/>
      <c r="J15" s="163"/>
      <c r="K15" s="163"/>
      <c r="L15" s="163"/>
      <c r="M15" s="163"/>
      <c r="N15" s="163"/>
      <c r="O15" s="163"/>
      <c r="P15" s="163"/>
      <c r="Q15" s="163"/>
      <c r="R15" s="163"/>
    </row>
    <row r="16" spans="1:18" ht="21.75" customHeight="1">
      <c r="A16" s="163"/>
      <c r="B16" s="163"/>
      <c r="C16" s="163"/>
      <c r="D16" s="163"/>
      <c r="E16" s="163"/>
      <c r="F16" s="163"/>
      <c r="G16" s="163"/>
      <c r="H16" s="163"/>
      <c r="I16" s="163"/>
      <c r="J16" s="163"/>
      <c r="K16" s="163"/>
      <c r="L16" s="163"/>
      <c r="M16" s="163"/>
      <c r="N16" s="163"/>
      <c r="O16" s="163"/>
      <c r="P16" s="163"/>
      <c r="Q16" s="163"/>
      <c r="R16" s="163"/>
    </row>
    <row r="17" spans="1:18" ht="21.75" customHeight="1">
      <c r="A17" s="163"/>
      <c r="B17" s="163"/>
      <c r="C17" s="163"/>
      <c r="D17" s="163"/>
      <c r="E17" s="163"/>
      <c r="F17" s="163"/>
      <c r="G17" s="163"/>
      <c r="H17" s="163"/>
      <c r="I17" s="163"/>
      <c r="J17" s="163"/>
      <c r="K17" s="163"/>
      <c r="L17" s="163"/>
      <c r="M17" s="163"/>
      <c r="N17" s="163"/>
      <c r="O17" s="163"/>
      <c r="P17" s="163"/>
      <c r="Q17" s="163"/>
      <c r="R17" s="163"/>
    </row>
    <row r="18" spans="1:18" ht="21.75" customHeight="1">
      <c r="A18" s="163"/>
      <c r="B18" s="163"/>
      <c r="C18" s="163"/>
      <c r="D18" s="163"/>
      <c r="E18" s="163"/>
      <c r="F18" s="163"/>
      <c r="G18" s="163"/>
      <c r="H18" s="163"/>
      <c r="I18" s="163"/>
      <c r="J18" s="163"/>
      <c r="K18" s="163"/>
      <c r="L18" s="163"/>
      <c r="M18" s="163"/>
      <c r="N18" s="163"/>
      <c r="O18" s="163"/>
      <c r="P18" s="163"/>
      <c r="Q18" s="163"/>
      <c r="R18" s="163"/>
    </row>
    <row r="19" spans="1:18" ht="21.75" customHeight="1">
      <c r="A19" s="163"/>
      <c r="B19" s="163"/>
      <c r="C19" s="163"/>
      <c r="D19" s="163"/>
      <c r="E19" s="163"/>
      <c r="F19" s="163"/>
      <c r="G19" s="163"/>
      <c r="H19" s="163"/>
      <c r="I19" s="163"/>
      <c r="J19" s="163"/>
      <c r="K19" s="163"/>
      <c r="L19" s="163"/>
      <c r="M19" s="163"/>
      <c r="N19" s="163"/>
      <c r="O19" s="163"/>
      <c r="P19" s="163"/>
      <c r="Q19" s="163"/>
      <c r="R19" s="163"/>
    </row>
    <row r="20" spans="1:18" ht="21.75" customHeight="1">
      <c r="A20" s="163"/>
      <c r="B20" s="163"/>
      <c r="C20" s="163"/>
      <c r="D20" s="163"/>
      <c r="E20" s="163"/>
      <c r="F20" s="163"/>
      <c r="G20" s="163"/>
      <c r="H20" s="163"/>
      <c r="I20" s="163"/>
      <c r="J20" s="163"/>
      <c r="K20" s="163"/>
      <c r="L20" s="163"/>
      <c r="M20" s="163"/>
      <c r="N20" s="163"/>
      <c r="O20" s="163"/>
      <c r="P20" s="163"/>
      <c r="Q20" s="163"/>
      <c r="R20" s="163"/>
    </row>
    <row r="21" spans="1:18" ht="21.75" customHeight="1">
      <c r="A21" s="163"/>
      <c r="B21" s="163"/>
      <c r="C21" s="163"/>
      <c r="D21" s="163"/>
      <c r="E21" s="163"/>
      <c r="F21" s="163"/>
      <c r="G21" s="163"/>
      <c r="H21" s="163"/>
      <c r="I21" s="163"/>
      <c r="J21" s="163"/>
      <c r="K21" s="163"/>
      <c r="L21" s="163"/>
      <c r="M21" s="163"/>
      <c r="N21" s="163"/>
      <c r="O21" s="163"/>
      <c r="P21" s="163"/>
      <c r="Q21" s="163"/>
      <c r="R21" s="163"/>
    </row>
    <row r="22" spans="1:18" ht="21.75" customHeight="1">
      <c r="A22" s="163"/>
      <c r="B22" s="163"/>
      <c r="C22" s="163"/>
      <c r="D22" s="163"/>
      <c r="E22" s="163"/>
      <c r="F22" s="163"/>
      <c r="G22" s="163"/>
      <c r="H22" s="163"/>
      <c r="I22" s="163"/>
      <c r="J22" s="163"/>
      <c r="K22" s="163"/>
      <c r="L22" s="163"/>
      <c r="M22" s="163"/>
      <c r="N22" s="163"/>
      <c r="O22" s="163"/>
      <c r="P22" s="163"/>
      <c r="Q22" s="163"/>
      <c r="R22" s="163"/>
    </row>
    <row r="23" spans="1:18" ht="21.75" customHeight="1">
      <c r="A23" s="163"/>
      <c r="B23" s="163"/>
      <c r="C23" s="163"/>
      <c r="D23" s="163"/>
      <c r="E23" s="163"/>
      <c r="F23" s="163"/>
      <c r="G23" s="163"/>
      <c r="H23" s="163"/>
      <c r="I23" s="163"/>
      <c r="J23" s="163"/>
      <c r="K23" s="163"/>
      <c r="L23" s="163"/>
      <c r="M23" s="163"/>
      <c r="N23" s="163"/>
      <c r="O23" s="163"/>
      <c r="P23" s="163"/>
      <c r="Q23" s="163"/>
      <c r="R23" s="163"/>
    </row>
    <row r="24" spans="1:18" ht="19.5" customHeight="1">
      <c r="A24" s="84"/>
      <c r="B24" s="84"/>
      <c r="C24" s="84"/>
      <c r="D24" s="84"/>
      <c r="E24" s="84"/>
      <c r="F24" s="84"/>
      <c r="G24" s="84"/>
      <c r="H24" s="84"/>
      <c r="I24" s="84"/>
      <c r="J24" s="84"/>
      <c r="K24" s="84"/>
      <c r="L24" s="84"/>
      <c r="M24" s="84"/>
      <c r="N24" s="84"/>
      <c r="O24" s="84"/>
      <c r="P24" s="84"/>
      <c r="Q24" s="84"/>
      <c r="R24" s="84"/>
    </row>
    <row r="25" spans="1:18" ht="19.5" customHeight="1">
      <c r="A25" s="17"/>
      <c r="B25" s="160" t="str">
        <f>CONCATENATE("Thanking You ",K!O15,".")</f>
        <v>Thanking You Sir.</v>
      </c>
      <c r="C25" s="160"/>
      <c r="D25" s="160"/>
      <c r="E25" s="160"/>
      <c r="F25" s="160"/>
      <c r="G25" s="160"/>
      <c r="H25" s="17"/>
      <c r="I25" s="17"/>
      <c r="J25" s="17"/>
      <c r="K25" s="17"/>
      <c r="L25" s="17"/>
      <c r="M25" s="17"/>
      <c r="N25" s="17"/>
      <c r="O25" s="17"/>
      <c r="P25" s="17"/>
      <c r="Q25" s="17"/>
      <c r="R25" s="17"/>
    </row>
    <row r="26" spans="1:18" ht="19.5" customHeight="1">
      <c r="A26" s="17"/>
      <c r="B26" s="17"/>
      <c r="C26" s="17"/>
      <c r="D26" s="17"/>
      <c r="E26" s="17"/>
      <c r="F26" s="17"/>
      <c r="G26" s="17"/>
      <c r="H26" s="17"/>
      <c r="I26" s="17"/>
      <c r="J26" s="17"/>
      <c r="K26" s="160" t="s">
        <v>431</v>
      </c>
      <c r="L26" s="160"/>
      <c r="M26" s="160"/>
      <c r="N26" s="160"/>
      <c r="O26" s="160"/>
      <c r="P26" s="160"/>
      <c r="Q26" s="160"/>
      <c r="R26" s="160"/>
    </row>
    <row r="27" spans="1:18" ht="22.5" customHeight="1">
      <c r="A27" s="17"/>
      <c r="B27" s="17"/>
      <c r="C27" s="17"/>
      <c r="D27" s="17"/>
      <c r="E27" s="17"/>
      <c r="F27" s="17"/>
      <c r="G27" s="17"/>
      <c r="H27" s="17"/>
      <c r="I27" s="17"/>
      <c r="J27" s="17"/>
      <c r="K27" s="17"/>
      <c r="L27" s="17"/>
      <c r="M27" s="17"/>
      <c r="N27" s="17"/>
      <c r="O27" s="17"/>
      <c r="P27" s="17"/>
      <c r="Q27" s="17"/>
      <c r="R27" s="17"/>
    </row>
    <row r="28" spans="1:18" ht="15.75" customHeight="1">
      <c r="A28" s="165" t="s">
        <v>430</v>
      </c>
      <c r="B28" s="165"/>
      <c r="C28" s="165"/>
      <c r="D28" s="165"/>
      <c r="E28" s="17"/>
      <c r="F28" s="17"/>
      <c r="G28" s="17"/>
      <c r="H28" s="17"/>
      <c r="I28" s="17"/>
      <c r="J28" s="17"/>
      <c r="K28" s="160" t="str">
        <f>CONCATENATE("(",UPPER(K!P3),")")</f>
        <v>(Y. RAMANA RAO)</v>
      </c>
      <c r="L28" s="160"/>
      <c r="M28" s="160"/>
      <c r="N28" s="160"/>
      <c r="O28" s="160"/>
      <c r="P28" s="160"/>
      <c r="Q28" s="160"/>
      <c r="R28" s="160"/>
    </row>
    <row r="29" spans="1:18" ht="15" customHeight="1">
      <c r="A29" s="17"/>
      <c r="B29" s="159" t="str">
        <f>K!T18</f>
        <v>Essentiality Certificate</v>
      </c>
      <c r="C29" s="159"/>
      <c r="D29" s="159"/>
      <c r="E29" s="159"/>
      <c r="F29" s="159"/>
      <c r="G29" s="159"/>
      <c r="H29" s="17"/>
      <c r="I29" s="17"/>
      <c r="J29" s="17"/>
      <c r="K29" s="160" t="str">
        <f>CONCATENATE(K!R3,",")</f>
        <v>Junior Lecturer,</v>
      </c>
      <c r="L29" s="160"/>
      <c r="M29" s="160"/>
      <c r="N29" s="160"/>
      <c r="O29" s="160"/>
      <c r="P29" s="160"/>
      <c r="Q29" s="160"/>
      <c r="R29" s="160"/>
    </row>
    <row r="30" spans="1:18" ht="15" customHeight="1">
      <c r="A30" s="17"/>
      <c r="B30" s="159" t="str">
        <f>K!T19</f>
        <v>Emergency Certificate</v>
      </c>
      <c r="C30" s="159"/>
      <c r="D30" s="159"/>
      <c r="E30" s="159"/>
      <c r="F30" s="159"/>
      <c r="G30" s="159"/>
      <c r="H30" s="17"/>
      <c r="I30" s="17"/>
      <c r="J30" s="17"/>
      <c r="K30" s="160" t="str">
        <f>CONCATENATE(K!S3,",")</f>
        <v>Govt. High School, Begum Bazar,</v>
      </c>
      <c r="L30" s="160"/>
      <c r="M30" s="160"/>
      <c r="N30" s="160"/>
      <c r="O30" s="160"/>
      <c r="P30" s="160"/>
      <c r="Q30" s="160"/>
      <c r="R30" s="160"/>
    </row>
    <row r="31" spans="1:18" ht="15" customHeight="1">
      <c r="A31" s="17"/>
      <c r="B31" s="159" t="str">
        <f>K!T20</f>
        <v>Discharge Summary</v>
      </c>
      <c r="C31" s="159"/>
      <c r="D31" s="159"/>
      <c r="E31" s="159"/>
      <c r="F31" s="159"/>
      <c r="G31" s="159"/>
      <c r="H31" s="17"/>
      <c r="I31" s="17"/>
      <c r="J31" s="17"/>
      <c r="K31" s="160" t="str">
        <f>CONCATENATE(K!T3,",")</f>
        <v>Khairthabad Mandal,</v>
      </c>
      <c r="L31" s="160"/>
      <c r="M31" s="160"/>
      <c r="N31" s="160"/>
      <c r="O31" s="160"/>
      <c r="P31" s="160"/>
      <c r="Q31" s="160"/>
      <c r="R31" s="160"/>
    </row>
    <row r="32" spans="1:18" ht="15" customHeight="1">
      <c r="A32" s="17"/>
      <c r="B32" s="159" t="str">
        <f>K!T21</f>
        <v>Investigation Report</v>
      </c>
      <c r="C32" s="159"/>
      <c r="D32" s="159"/>
      <c r="E32" s="159"/>
      <c r="F32" s="159"/>
      <c r="G32" s="159"/>
      <c r="H32" s="17"/>
      <c r="I32" s="17"/>
      <c r="J32" s="17"/>
      <c r="K32" s="160" t="str">
        <f>CONCATENATE(K!U3,".")</f>
        <v>Hyderabad District.</v>
      </c>
      <c r="L32" s="160"/>
      <c r="M32" s="160"/>
      <c r="N32" s="160"/>
      <c r="O32" s="160"/>
      <c r="P32" s="160"/>
      <c r="Q32" s="160"/>
      <c r="R32" s="160"/>
    </row>
    <row r="33" spans="1:18" ht="15" customHeight="1">
      <c r="A33" s="17"/>
      <c r="B33" s="159" t="str">
        <f>K!T22</f>
        <v>Dependent Certificate</v>
      </c>
      <c r="C33" s="159"/>
      <c r="D33" s="159"/>
      <c r="E33" s="159"/>
      <c r="F33" s="159"/>
      <c r="G33" s="159"/>
      <c r="H33" s="17"/>
      <c r="I33" s="17"/>
      <c r="J33" s="17"/>
      <c r="K33" s="17"/>
      <c r="L33" s="17"/>
      <c r="M33" s="17"/>
      <c r="N33" s="17"/>
      <c r="O33" s="17"/>
      <c r="P33" s="17"/>
      <c r="Q33" s="17"/>
      <c r="R33" s="17"/>
    </row>
    <row r="34" spans="1:18" ht="15" customHeight="1">
      <c r="A34" s="17"/>
      <c r="B34" s="159" t="str">
        <f>K!T23</f>
        <v>Medical Bills</v>
      </c>
      <c r="C34" s="159"/>
      <c r="D34" s="159"/>
      <c r="E34" s="159"/>
      <c r="F34" s="159"/>
      <c r="G34" s="159"/>
      <c r="H34" s="17"/>
      <c r="I34" s="17"/>
      <c r="J34" s="17"/>
      <c r="K34" s="17"/>
      <c r="L34" s="17"/>
      <c r="M34" s="17"/>
      <c r="N34" s="17"/>
      <c r="O34" s="17"/>
      <c r="P34" s="17"/>
      <c r="Q34" s="17"/>
      <c r="R34" s="17"/>
    </row>
    <row r="35" spans="1:18" ht="15" customHeight="1">
      <c r="A35" s="17"/>
      <c r="B35" s="159" t="str">
        <f>K!T24</f>
        <v>Check List</v>
      </c>
      <c r="C35" s="159"/>
      <c r="D35" s="159"/>
      <c r="E35" s="159"/>
      <c r="F35" s="159"/>
      <c r="G35" s="159"/>
      <c r="H35" s="17"/>
      <c r="I35" s="17"/>
      <c r="J35" s="17"/>
      <c r="K35" s="17"/>
      <c r="L35" s="17"/>
      <c r="M35" s="17"/>
      <c r="N35" s="17"/>
      <c r="O35" s="17"/>
      <c r="P35" s="17"/>
      <c r="Q35" s="17"/>
      <c r="R35" s="17"/>
    </row>
    <row r="36" spans="1:18" ht="15" customHeight="1">
      <c r="A36" s="17"/>
      <c r="B36" s="159" t="str">
        <f>K!T25</f>
        <v>Non-Drawl Certificate</v>
      </c>
      <c r="C36" s="159"/>
      <c r="D36" s="159"/>
      <c r="E36" s="159"/>
      <c r="F36" s="159"/>
      <c r="G36" s="159"/>
      <c r="H36" s="17"/>
      <c r="I36" s="17"/>
      <c r="J36" s="17"/>
      <c r="K36" s="17"/>
      <c r="L36" s="17"/>
      <c r="M36" s="17"/>
      <c r="N36" s="17"/>
      <c r="O36" s="17"/>
      <c r="P36" s="17"/>
      <c r="Q36" s="17"/>
      <c r="R36" s="17"/>
    </row>
  </sheetData>
  <sheetProtection password="F888" sheet="1"/>
  <mergeCells count="27">
    <mergeCell ref="B35:G35"/>
    <mergeCell ref="B36:G36"/>
    <mergeCell ref="M1:N1"/>
    <mergeCell ref="O1:R1"/>
    <mergeCell ref="A3:I3"/>
    <mergeCell ref="C6:R8"/>
    <mergeCell ref="C9:R9"/>
    <mergeCell ref="C10:R10"/>
    <mergeCell ref="K29:R29"/>
    <mergeCell ref="K30:R30"/>
    <mergeCell ref="B33:G33"/>
    <mergeCell ref="B34:G34"/>
    <mergeCell ref="C11:R11"/>
    <mergeCell ref="A13:R23"/>
    <mergeCell ref="B25:G25"/>
    <mergeCell ref="K31:R31"/>
    <mergeCell ref="K32:R32"/>
    <mergeCell ref="A12:R12"/>
    <mergeCell ref="A28:D28"/>
    <mergeCell ref="B29:G29"/>
    <mergeCell ref="B30:G30"/>
    <mergeCell ref="B31:G31"/>
    <mergeCell ref="B32:G32"/>
    <mergeCell ref="K26:R26"/>
    <mergeCell ref="K28:R28"/>
    <mergeCell ref="S1:U2"/>
    <mergeCell ref="A5:B5"/>
  </mergeCells>
  <hyperlinks>
    <hyperlink ref="S1" location="MAIN!J18" display="BACK TO MAIN"/>
  </hyperlinks>
  <printOptions horizontalCentered="1"/>
  <pageMargins left="0.7" right="0.45" top="0.5" bottom="0.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1">
      <selection activeCell="V1" sqref="V1:X1"/>
    </sheetView>
  </sheetViews>
  <sheetFormatPr defaultColWidth="9.140625" defaultRowHeight="18" customHeight="1"/>
  <cols>
    <col min="1" max="3" width="4.28125" style="12" customWidth="1"/>
    <col min="4" max="4" width="2.140625" style="12" customWidth="1"/>
    <col min="5" max="14" width="4.28125" style="12" customWidth="1"/>
    <col min="15" max="15" width="4.8515625" style="12" customWidth="1"/>
    <col min="16" max="16" width="2.421875" style="12" customWidth="1"/>
    <col min="17" max="17" width="3.8515625" style="12" customWidth="1"/>
    <col min="18" max="18" width="9.28125" style="12" customWidth="1"/>
    <col min="19" max="29" width="4.28125" style="12" customWidth="1"/>
    <col min="30" max="16384" width="9.140625" style="12" customWidth="1"/>
  </cols>
  <sheetData>
    <row r="1" spans="1:24" ht="44.25" customHeight="1">
      <c r="A1" s="168" t="s">
        <v>432</v>
      </c>
      <c r="B1" s="168"/>
      <c r="C1" s="168"/>
      <c r="D1" s="168"/>
      <c r="E1" s="168"/>
      <c r="F1" s="168"/>
      <c r="G1" s="168"/>
      <c r="H1" s="168"/>
      <c r="I1" s="168"/>
      <c r="J1" s="168"/>
      <c r="K1" s="168"/>
      <c r="L1" s="168"/>
      <c r="M1" s="168"/>
      <c r="N1" s="168"/>
      <c r="O1" s="168"/>
      <c r="P1" s="168"/>
      <c r="Q1" s="168"/>
      <c r="R1" s="168"/>
      <c r="S1" s="168"/>
      <c r="T1" s="168"/>
      <c r="U1" s="168"/>
      <c r="V1" s="161" t="s">
        <v>454</v>
      </c>
      <c r="W1" s="161"/>
      <c r="X1" s="161"/>
    </row>
    <row r="2" spans="1:21" s="13" customFormat="1" ht="18.75" customHeight="1">
      <c r="A2" s="162" t="s">
        <v>397</v>
      </c>
      <c r="B2" s="162"/>
      <c r="C2" s="162"/>
      <c r="D2" s="162"/>
      <c r="E2" s="162"/>
      <c r="F2" s="162"/>
      <c r="G2" s="162"/>
      <c r="H2" s="162"/>
      <c r="I2" s="19"/>
      <c r="J2" s="19"/>
      <c r="K2" s="19"/>
      <c r="L2" s="19"/>
      <c r="M2" s="19" t="s">
        <v>418</v>
      </c>
      <c r="N2" s="19"/>
      <c r="O2" s="19"/>
      <c r="P2" s="19"/>
      <c r="Q2" s="19"/>
      <c r="R2" s="19"/>
      <c r="S2" s="19"/>
      <c r="T2" s="19"/>
      <c r="U2" s="19"/>
    </row>
    <row r="3" spans="1:21" s="13" customFormat="1" ht="58.5" customHeight="1">
      <c r="A3" s="162" t="str">
        <f>IF(K!R14=1,K!R15,K!S15)</f>
        <v>The Head Master,                                       Govt. High School, Begum Bazar,                               Khairthabad Mandal,                           Hyderabad District.</v>
      </c>
      <c r="B3" s="162"/>
      <c r="C3" s="162"/>
      <c r="D3" s="162"/>
      <c r="E3" s="162"/>
      <c r="F3" s="162"/>
      <c r="G3" s="162"/>
      <c r="H3" s="162"/>
      <c r="I3" s="162"/>
      <c r="J3" s="162"/>
      <c r="K3" s="162"/>
      <c r="L3" s="19"/>
      <c r="M3" s="162" t="str">
        <f>IF(K!T14=1,K!T15,K!U15)</f>
        <v>The District Educational Officer,                                         Hyderabad District,                                       Hyderabad.</v>
      </c>
      <c r="N3" s="162"/>
      <c r="O3" s="162"/>
      <c r="P3" s="162"/>
      <c r="Q3" s="162"/>
      <c r="R3" s="162"/>
      <c r="S3" s="162"/>
      <c r="T3" s="162"/>
      <c r="U3" s="162"/>
    </row>
    <row r="4" spans="1:21" ht="6.75" customHeight="1">
      <c r="A4" s="17"/>
      <c r="B4" s="17"/>
      <c r="C4" s="17"/>
      <c r="D4" s="17"/>
      <c r="E4" s="17"/>
      <c r="F4" s="17"/>
      <c r="G4" s="17"/>
      <c r="H4" s="17"/>
      <c r="I4" s="17"/>
      <c r="J4" s="17"/>
      <c r="K4" s="17"/>
      <c r="L4" s="17"/>
      <c r="M4" s="17"/>
      <c r="N4" s="17"/>
      <c r="O4" s="17"/>
      <c r="P4" s="17"/>
      <c r="Q4" s="17"/>
      <c r="R4" s="17"/>
      <c r="S4" s="17"/>
      <c r="T4" s="17"/>
      <c r="U4" s="17"/>
    </row>
    <row r="5" spans="1:21" ht="14.25" customHeight="1">
      <c r="A5" s="168" t="s">
        <v>464</v>
      </c>
      <c r="B5" s="168"/>
      <c r="C5" s="168"/>
      <c r="D5" s="168"/>
      <c r="E5" s="168"/>
      <c r="F5" s="168"/>
      <c r="G5" s="168"/>
      <c r="H5" s="168"/>
      <c r="I5" s="168"/>
      <c r="J5" s="168"/>
      <c r="K5" s="168"/>
      <c r="L5" s="168"/>
      <c r="M5" s="168"/>
      <c r="N5" s="168"/>
      <c r="O5" s="168"/>
      <c r="P5" s="168"/>
      <c r="Q5" s="168"/>
      <c r="R5" s="168"/>
      <c r="S5" s="168"/>
      <c r="T5" s="17"/>
      <c r="U5" s="17"/>
    </row>
    <row r="6" spans="1:21" ht="9" customHeight="1">
      <c r="A6" s="17"/>
      <c r="B6" s="17"/>
      <c r="C6" s="17"/>
      <c r="D6" s="17"/>
      <c r="E6" s="17"/>
      <c r="F6" s="17"/>
      <c r="G6" s="17"/>
      <c r="H6" s="17"/>
      <c r="I6" s="17"/>
      <c r="J6" s="17"/>
      <c r="K6" s="17"/>
      <c r="L6" s="17"/>
      <c r="M6" s="17"/>
      <c r="N6" s="17"/>
      <c r="O6" s="17"/>
      <c r="P6" s="17"/>
      <c r="Q6" s="17"/>
      <c r="R6" s="17"/>
      <c r="S6" s="17"/>
      <c r="T6" s="17"/>
      <c r="U6" s="17"/>
    </row>
    <row r="7" spans="1:21" ht="18" customHeight="1">
      <c r="A7" s="159" t="s">
        <v>419</v>
      </c>
      <c r="B7" s="159"/>
      <c r="C7" s="159"/>
      <c r="D7" s="159"/>
      <c r="E7" s="159"/>
      <c r="F7" s="159"/>
      <c r="G7" s="159"/>
      <c r="H7" s="159"/>
      <c r="I7" s="17"/>
      <c r="J7" s="17"/>
      <c r="K7" s="17"/>
      <c r="L7" s="17"/>
      <c r="M7" s="17"/>
      <c r="N7" s="17"/>
      <c r="O7" s="17"/>
      <c r="P7" s="17"/>
      <c r="Q7" s="17"/>
      <c r="R7" s="17"/>
      <c r="S7" s="17"/>
      <c r="T7" s="17"/>
      <c r="U7" s="17"/>
    </row>
    <row r="8" spans="1:21" ht="15" customHeight="1">
      <c r="A8" s="17"/>
      <c r="B8" s="17"/>
      <c r="C8" s="17"/>
      <c r="D8" s="17"/>
      <c r="E8" s="17"/>
      <c r="F8" s="17"/>
      <c r="G8" s="17"/>
      <c r="H8" s="17"/>
      <c r="I8" s="17"/>
      <c r="J8" s="17"/>
      <c r="K8" s="17"/>
      <c r="L8" s="17"/>
      <c r="M8" s="17"/>
      <c r="N8" s="17"/>
      <c r="O8" s="17"/>
      <c r="P8" s="17"/>
      <c r="Q8" s="17"/>
      <c r="R8" s="17"/>
      <c r="S8" s="17"/>
      <c r="T8" s="17"/>
      <c r="U8" s="17"/>
    </row>
    <row r="9" spans="1:21" ht="18.75" customHeight="1">
      <c r="A9" s="17"/>
      <c r="B9" s="17"/>
      <c r="C9" s="169" t="s">
        <v>420</v>
      </c>
      <c r="D9" s="169"/>
      <c r="E9" s="167" t="str">
        <f>CONCATENATE("Request to sanction the Medical Reimbursement in respect of ",UPPER(K!Q3),", ",K!R3,", ",K!S3,", ",K!T3,", ",K!U3,"  - Proposals submitted - Reg.")</f>
        <v>Request to sanction the Medical Reimbursement in respect of SRI. Y. RAMANA RAO, Junior Lecturer, Govt. High School, Begum Bazar, Khairthabad Mandal, Hyderabad District  - Proposals submitted - Reg.</v>
      </c>
      <c r="F9" s="167"/>
      <c r="G9" s="167"/>
      <c r="H9" s="167"/>
      <c r="I9" s="167"/>
      <c r="J9" s="167"/>
      <c r="K9" s="167"/>
      <c r="L9" s="167"/>
      <c r="M9" s="167"/>
      <c r="N9" s="167"/>
      <c r="O9" s="167"/>
      <c r="P9" s="167"/>
      <c r="Q9" s="167"/>
      <c r="R9" s="167"/>
      <c r="S9" s="167"/>
      <c r="T9" s="167"/>
      <c r="U9" s="167"/>
    </row>
    <row r="10" spans="1:21" ht="18.75" customHeight="1">
      <c r="A10" s="17"/>
      <c r="B10" s="17"/>
      <c r="C10" s="17"/>
      <c r="D10" s="17"/>
      <c r="E10" s="167"/>
      <c r="F10" s="167"/>
      <c r="G10" s="167"/>
      <c r="H10" s="167"/>
      <c r="I10" s="167"/>
      <c r="J10" s="167"/>
      <c r="K10" s="167"/>
      <c r="L10" s="167"/>
      <c r="M10" s="167"/>
      <c r="N10" s="167"/>
      <c r="O10" s="167"/>
      <c r="P10" s="167"/>
      <c r="Q10" s="167"/>
      <c r="R10" s="167"/>
      <c r="S10" s="167"/>
      <c r="T10" s="167"/>
      <c r="U10" s="167"/>
    </row>
    <row r="11" spans="1:21" ht="33" customHeight="1">
      <c r="A11" s="17"/>
      <c r="B11" s="17"/>
      <c r="C11" s="17"/>
      <c r="D11" s="17"/>
      <c r="E11" s="167"/>
      <c r="F11" s="167"/>
      <c r="G11" s="167"/>
      <c r="H11" s="167"/>
      <c r="I11" s="167"/>
      <c r="J11" s="167"/>
      <c r="K11" s="167"/>
      <c r="L11" s="167"/>
      <c r="M11" s="167"/>
      <c r="N11" s="167"/>
      <c r="O11" s="167"/>
      <c r="P11" s="167"/>
      <c r="Q11" s="167"/>
      <c r="R11" s="167"/>
      <c r="S11" s="167"/>
      <c r="T11" s="167"/>
      <c r="U11" s="167"/>
    </row>
    <row r="12" spans="1:21" ht="13.5" customHeight="1">
      <c r="A12" s="17"/>
      <c r="B12" s="17"/>
      <c r="C12" s="169" t="s">
        <v>421</v>
      </c>
      <c r="D12" s="169"/>
      <c r="E12" s="159" t="s">
        <v>422</v>
      </c>
      <c r="F12" s="159"/>
      <c r="G12" s="159"/>
      <c r="H12" s="159"/>
      <c r="I12" s="159"/>
      <c r="J12" s="159"/>
      <c r="K12" s="159"/>
      <c r="L12" s="159"/>
      <c r="M12" s="159"/>
      <c r="N12" s="159"/>
      <c r="O12" s="159"/>
      <c r="P12" s="159"/>
      <c r="Q12" s="159"/>
      <c r="R12" s="159"/>
      <c r="S12" s="159"/>
      <c r="T12" s="159"/>
      <c r="U12" s="159"/>
    </row>
    <row r="13" spans="1:21" ht="13.5" customHeight="1">
      <c r="A13" s="17"/>
      <c r="B13" s="17"/>
      <c r="C13" s="17"/>
      <c r="D13" s="17"/>
      <c r="E13" s="159" t="s">
        <v>423</v>
      </c>
      <c r="F13" s="159"/>
      <c r="G13" s="159"/>
      <c r="H13" s="159"/>
      <c r="I13" s="159"/>
      <c r="J13" s="159"/>
      <c r="K13" s="159"/>
      <c r="L13" s="159"/>
      <c r="M13" s="159"/>
      <c r="N13" s="159"/>
      <c r="O13" s="159"/>
      <c r="P13" s="159"/>
      <c r="Q13" s="159"/>
      <c r="R13" s="159"/>
      <c r="S13" s="159"/>
      <c r="T13" s="159"/>
      <c r="U13" s="159"/>
    </row>
    <row r="14" spans="1:21" ht="13.5" customHeight="1">
      <c r="A14" s="17"/>
      <c r="B14" s="17"/>
      <c r="C14" s="17"/>
      <c r="D14" s="17"/>
      <c r="E14" s="159" t="s">
        <v>424</v>
      </c>
      <c r="F14" s="159"/>
      <c r="G14" s="159"/>
      <c r="H14" s="159"/>
      <c r="I14" s="159"/>
      <c r="J14" s="159"/>
      <c r="K14" s="159"/>
      <c r="L14" s="159"/>
      <c r="M14" s="159"/>
      <c r="N14" s="159"/>
      <c r="O14" s="159"/>
      <c r="P14" s="159"/>
      <c r="Q14" s="159"/>
      <c r="R14" s="159"/>
      <c r="S14" s="159"/>
      <c r="T14" s="159"/>
      <c r="U14" s="159"/>
    </row>
    <row r="15" spans="1:21" ht="16.5" customHeight="1">
      <c r="A15" s="17"/>
      <c r="B15" s="17"/>
      <c r="C15" s="17"/>
      <c r="D15" s="17"/>
      <c r="E15" s="159" t="s">
        <v>425</v>
      </c>
      <c r="F15" s="159"/>
      <c r="G15" s="159"/>
      <c r="H15" s="159"/>
      <c r="I15" s="159"/>
      <c r="J15" s="159"/>
      <c r="K15" s="159"/>
      <c r="L15" s="159"/>
      <c r="M15" s="159"/>
      <c r="N15" s="159"/>
      <c r="O15" s="159"/>
      <c r="P15" s="159"/>
      <c r="Q15" s="166">
        <f>K!Z8</f>
        <v>40047</v>
      </c>
      <c r="R15" s="166"/>
      <c r="S15" s="166"/>
      <c r="T15" s="166"/>
      <c r="U15" s="166"/>
    </row>
    <row r="16" spans="1:21" ht="24.75" customHeight="1">
      <c r="A16" s="17"/>
      <c r="B16" s="17"/>
      <c r="C16" s="17"/>
      <c r="D16" s="17"/>
      <c r="E16" s="17"/>
      <c r="F16" s="17"/>
      <c r="G16" s="17"/>
      <c r="H16" s="17"/>
      <c r="I16" s="17"/>
      <c r="J16" s="164" t="s">
        <v>426</v>
      </c>
      <c r="K16" s="168"/>
      <c r="L16" s="168"/>
      <c r="M16" s="17"/>
      <c r="N16" s="17"/>
      <c r="O16" s="17"/>
      <c r="P16" s="17"/>
      <c r="Q16" s="17"/>
      <c r="R16" s="17"/>
      <c r="S16" s="17"/>
      <c r="T16" s="17"/>
      <c r="U16" s="17"/>
    </row>
    <row r="17" spans="1:21" ht="16.5" customHeight="1">
      <c r="A17" s="163" t="str">
        <f>K!AC26</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B17" s="163"/>
      <c r="C17" s="163"/>
      <c r="D17" s="163"/>
      <c r="E17" s="163"/>
      <c r="F17" s="163"/>
      <c r="G17" s="163"/>
      <c r="H17" s="163"/>
      <c r="I17" s="163"/>
      <c r="J17" s="163"/>
      <c r="K17" s="163"/>
      <c r="L17" s="163"/>
      <c r="M17" s="163"/>
      <c r="N17" s="163"/>
      <c r="O17" s="163"/>
      <c r="P17" s="163"/>
      <c r="Q17" s="163"/>
      <c r="R17" s="163"/>
      <c r="S17" s="163"/>
      <c r="T17" s="163"/>
      <c r="U17" s="163"/>
    </row>
    <row r="18" spans="1:21" ht="16.5" customHeight="1">
      <c r="A18" s="163"/>
      <c r="B18" s="163"/>
      <c r="C18" s="163"/>
      <c r="D18" s="163"/>
      <c r="E18" s="163"/>
      <c r="F18" s="163"/>
      <c r="G18" s="163"/>
      <c r="H18" s="163"/>
      <c r="I18" s="163"/>
      <c r="J18" s="163"/>
      <c r="K18" s="163"/>
      <c r="L18" s="163"/>
      <c r="M18" s="163"/>
      <c r="N18" s="163"/>
      <c r="O18" s="163"/>
      <c r="P18" s="163"/>
      <c r="Q18" s="163"/>
      <c r="R18" s="163"/>
      <c r="S18" s="163"/>
      <c r="T18" s="163"/>
      <c r="U18" s="163"/>
    </row>
    <row r="19" spans="1:21" ht="16.5" customHeight="1">
      <c r="A19" s="163"/>
      <c r="B19" s="163"/>
      <c r="C19" s="163"/>
      <c r="D19" s="163"/>
      <c r="E19" s="163"/>
      <c r="F19" s="163"/>
      <c r="G19" s="163"/>
      <c r="H19" s="163"/>
      <c r="I19" s="163"/>
      <c r="J19" s="163"/>
      <c r="K19" s="163"/>
      <c r="L19" s="163"/>
      <c r="M19" s="163"/>
      <c r="N19" s="163"/>
      <c r="O19" s="163"/>
      <c r="P19" s="163"/>
      <c r="Q19" s="163"/>
      <c r="R19" s="163"/>
      <c r="S19" s="163"/>
      <c r="T19" s="163"/>
      <c r="U19" s="163"/>
    </row>
    <row r="20" spans="1:21" ht="16.5" customHeight="1">
      <c r="A20" s="163"/>
      <c r="B20" s="163"/>
      <c r="C20" s="163"/>
      <c r="D20" s="163"/>
      <c r="E20" s="163"/>
      <c r="F20" s="163"/>
      <c r="G20" s="163"/>
      <c r="H20" s="163"/>
      <c r="I20" s="163"/>
      <c r="J20" s="163"/>
      <c r="K20" s="163"/>
      <c r="L20" s="163"/>
      <c r="M20" s="163"/>
      <c r="N20" s="163"/>
      <c r="O20" s="163"/>
      <c r="P20" s="163"/>
      <c r="Q20" s="163"/>
      <c r="R20" s="163"/>
      <c r="S20" s="163"/>
      <c r="T20" s="163"/>
      <c r="U20" s="163"/>
    </row>
    <row r="21" spans="1:21" ht="16.5" customHeight="1">
      <c r="A21" s="163"/>
      <c r="B21" s="163"/>
      <c r="C21" s="163"/>
      <c r="D21" s="163"/>
      <c r="E21" s="163"/>
      <c r="F21" s="163"/>
      <c r="G21" s="163"/>
      <c r="H21" s="163"/>
      <c r="I21" s="163"/>
      <c r="J21" s="163"/>
      <c r="K21" s="163"/>
      <c r="L21" s="163"/>
      <c r="M21" s="163"/>
      <c r="N21" s="163"/>
      <c r="O21" s="163"/>
      <c r="P21" s="163"/>
      <c r="Q21" s="163"/>
      <c r="R21" s="163"/>
      <c r="S21" s="163"/>
      <c r="T21" s="163"/>
      <c r="U21" s="163"/>
    </row>
    <row r="22" spans="1:21" ht="16.5" customHeight="1">
      <c r="A22" s="163"/>
      <c r="B22" s="163"/>
      <c r="C22" s="163"/>
      <c r="D22" s="163"/>
      <c r="E22" s="163"/>
      <c r="F22" s="163"/>
      <c r="G22" s="163"/>
      <c r="H22" s="163"/>
      <c r="I22" s="163"/>
      <c r="J22" s="163"/>
      <c r="K22" s="163"/>
      <c r="L22" s="163"/>
      <c r="M22" s="163"/>
      <c r="N22" s="163"/>
      <c r="O22" s="163"/>
      <c r="P22" s="163"/>
      <c r="Q22" s="163"/>
      <c r="R22" s="163"/>
      <c r="S22" s="163"/>
      <c r="T22" s="163"/>
      <c r="U22" s="163"/>
    </row>
    <row r="23" spans="1:21" ht="16.5" customHeight="1">
      <c r="A23" s="163"/>
      <c r="B23" s="163"/>
      <c r="C23" s="163"/>
      <c r="D23" s="163"/>
      <c r="E23" s="163"/>
      <c r="F23" s="163"/>
      <c r="G23" s="163"/>
      <c r="H23" s="163"/>
      <c r="I23" s="163"/>
      <c r="J23" s="163"/>
      <c r="K23" s="163"/>
      <c r="L23" s="163"/>
      <c r="M23" s="163"/>
      <c r="N23" s="163"/>
      <c r="O23" s="163"/>
      <c r="P23" s="163"/>
      <c r="Q23" s="163"/>
      <c r="R23" s="163"/>
      <c r="S23" s="163"/>
      <c r="T23" s="163"/>
      <c r="U23" s="163"/>
    </row>
    <row r="24" spans="1:21" ht="16.5" customHeight="1">
      <c r="A24" s="163"/>
      <c r="B24" s="163"/>
      <c r="C24" s="163"/>
      <c r="D24" s="163"/>
      <c r="E24" s="163"/>
      <c r="F24" s="163"/>
      <c r="G24" s="163"/>
      <c r="H24" s="163"/>
      <c r="I24" s="163"/>
      <c r="J24" s="163"/>
      <c r="K24" s="163"/>
      <c r="L24" s="163"/>
      <c r="M24" s="163"/>
      <c r="N24" s="163"/>
      <c r="O24" s="163"/>
      <c r="P24" s="163"/>
      <c r="Q24" s="163"/>
      <c r="R24" s="163"/>
      <c r="S24" s="163"/>
      <c r="T24" s="163"/>
      <c r="U24" s="163"/>
    </row>
    <row r="25" spans="1:21" ht="16.5" customHeight="1">
      <c r="A25" s="163"/>
      <c r="B25" s="163"/>
      <c r="C25" s="163"/>
      <c r="D25" s="163"/>
      <c r="E25" s="163"/>
      <c r="F25" s="163"/>
      <c r="G25" s="163"/>
      <c r="H25" s="163"/>
      <c r="I25" s="163"/>
      <c r="J25" s="163"/>
      <c r="K25" s="163"/>
      <c r="L25" s="163"/>
      <c r="M25" s="163"/>
      <c r="N25" s="163"/>
      <c r="O25" s="163"/>
      <c r="P25" s="163"/>
      <c r="Q25" s="163"/>
      <c r="R25" s="163"/>
      <c r="S25" s="163"/>
      <c r="T25" s="163"/>
      <c r="U25" s="163"/>
    </row>
    <row r="26" spans="1:21" ht="16.5" customHeight="1">
      <c r="A26" s="163"/>
      <c r="B26" s="163"/>
      <c r="C26" s="163"/>
      <c r="D26" s="163"/>
      <c r="E26" s="163"/>
      <c r="F26" s="163"/>
      <c r="G26" s="163"/>
      <c r="H26" s="163"/>
      <c r="I26" s="163"/>
      <c r="J26" s="163"/>
      <c r="K26" s="163"/>
      <c r="L26" s="163"/>
      <c r="M26" s="163"/>
      <c r="N26" s="163"/>
      <c r="O26" s="163"/>
      <c r="P26" s="163"/>
      <c r="Q26" s="163"/>
      <c r="R26" s="163"/>
      <c r="S26" s="163"/>
      <c r="T26" s="163"/>
      <c r="U26" s="163"/>
    </row>
    <row r="27" spans="1:21" ht="16.5" customHeight="1">
      <c r="A27" s="163"/>
      <c r="B27" s="163"/>
      <c r="C27" s="163"/>
      <c r="D27" s="163"/>
      <c r="E27" s="163"/>
      <c r="F27" s="163"/>
      <c r="G27" s="163"/>
      <c r="H27" s="163"/>
      <c r="I27" s="163"/>
      <c r="J27" s="163"/>
      <c r="K27" s="163"/>
      <c r="L27" s="163"/>
      <c r="M27" s="163"/>
      <c r="N27" s="163"/>
      <c r="O27" s="163"/>
      <c r="P27" s="163"/>
      <c r="Q27" s="163"/>
      <c r="R27" s="163"/>
      <c r="S27" s="163"/>
      <c r="T27" s="163"/>
      <c r="U27" s="163"/>
    </row>
    <row r="28" spans="1:21" ht="16.5" customHeight="1">
      <c r="A28" s="163"/>
      <c r="B28" s="163"/>
      <c r="C28" s="163"/>
      <c r="D28" s="163"/>
      <c r="E28" s="163"/>
      <c r="F28" s="163"/>
      <c r="G28" s="163"/>
      <c r="H28" s="163"/>
      <c r="I28" s="163"/>
      <c r="J28" s="163"/>
      <c r="K28" s="163"/>
      <c r="L28" s="163"/>
      <c r="M28" s="163"/>
      <c r="N28" s="163"/>
      <c r="O28" s="163"/>
      <c r="P28" s="163"/>
      <c r="Q28" s="163"/>
      <c r="R28" s="163"/>
      <c r="S28" s="163"/>
      <c r="T28" s="163"/>
      <c r="U28" s="163"/>
    </row>
    <row r="29" spans="1:21" ht="16.5" customHeight="1">
      <c r="A29" s="163"/>
      <c r="B29" s="163"/>
      <c r="C29" s="163"/>
      <c r="D29" s="163"/>
      <c r="E29" s="163"/>
      <c r="F29" s="163"/>
      <c r="G29" s="163"/>
      <c r="H29" s="163"/>
      <c r="I29" s="163"/>
      <c r="J29" s="163"/>
      <c r="K29" s="163"/>
      <c r="L29" s="163"/>
      <c r="M29" s="163"/>
      <c r="N29" s="163"/>
      <c r="O29" s="163"/>
      <c r="P29" s="163"/>
      <c r="Q29" s="163"/>
      <c r="R29" s="163"/>
      <c r="S29" s="163"/>
      <c r="T29" s="163"/>
      <c r="U29" s="163"/>
    </row>
    <row r="30" spans="1:21" ht="16.5" customHeight="1">
      <c r="A30" s="163"/>
      <c r="B30" s="163"/>
      <c r="C30" s="163"/>
      <c r="D30" s="163"/>
      <c r="E30" s="163"/>
      <c r="F30" s="163"/>
      <c r="G30" s="163"/>
      <c r="H30" s="163"/>
      <c r="I30" s="163"/>
      <c r="J30" s="163"/>
      <c r="K30" s="163"/>
      <c r="L30" s="163"/>
      <c r="M30" s="163"/>
      <c r="N30" s="163"/>
      <c r="O30" s="163"/>
      <c r="P30" s="163"/>
      <c r="Q30" s="163"/>
      <c r="R30" s="163"/>
      <c r="S30" s="163"/>
      <c r="T30" s="163"/>
      <c r="U30" s="163"/>
    </row>
    <row r="31" spans="1:21" ht="16.5" customHeight="1">
      <c r="A31" s="163"/>
      <c r="B31" s="163"/>
      <c r="C31" s="163"/>
      <c r="D31" s="163"/>
      <c r="E31" s="163"/>
      <c r="F31" s="163"/>
      <c r="G31" s="163"/>
      <c r="H31" s="163"/>
      <c r="I31" s="163"/>
      <c r="J31" s="163"/>
      <c r="K31" s="163"/>
      <c r="L31" s="163"/>
      <c r="M31" s="163"/>
      <c r="N31" s="163"/>
      <c r="O31" s="163"/>
      <c r="P31" s="163"/>
      <c r="Q31" s="163"/>
      <c r="R31" s="163"/>
      <c r="S31" s="163"/>
      <c r="T31" s="163"/>
      <c r="U31" s="163"/>
    </row>
    <row r="32" spans="1:21" ht="22.5" customHeight="1">
      <c r="A32" s="17"/>
      <c r="B32" s="17"/>
      <c r="C32" s="17"/>
      <c r="D32" s="17"/>
      <c r="E32" s="17"/>
      <c r="F32" s="17"/>
      <c r="G32" s="17"/>
      <c r="H32" s="17"/>
      <c r="I32" s="17"/>
      <c r="J32" s="17"/>
      <c r="K32" s="17"/>
      <c r="L32" s="17"/>
      <c r="M32" s="17"/>
      <c r="N32" s="17"/>
      <c r="O32" s="17"/>
      <c r="P32" s="17"/>
      <c r="Q32" s="17"/>
      <c r="R32" s="17"/>
      <c r="S32" s="17"/>
      <c r="T32" s="17"/>
      <c r="U32" s="17"/>
    </row>
    <row r="33" spans="1:21" ht="18" customHeight="1">
      <c r="A33" s="17"/>
      <c r="B33" s="159" t="s">
        <v>429</v>
      </c>
      <c r="C33" s="159"/>
      <c r="D33" s="159"/>
      <c r="E33" s="159"/>
      <c r="F33" s="159"/>
      <c r="G33" s="159"/>
      <c r="H33" s="159"/>
      <c r="I33" s="159"/>
      <c r="J33" s="159"/>
      <c r="K33" s="159"/>
      <c r="L33" s="17"/>
      <c r="M33" s="17"/>
      <c r="N33" s="17"/>
      <c r="O33" s="17"/>
      <c r="P33" s="17"/>
      <c r="Q33" s="17"/>
      <c r="R33" s="17"/>
      <c r="S33" s="17"/>
      <c r="T33" s="17"/>
      <c r="U33" s="17"/>
    </row>
    <row r="34" spans="1:21" ht="15" customHeight="1">
      <c r="A34" s="17"/>
      <c r="B34" s="17"/>
      <c r="C34" s="17"/>
      <c r="D34" s="17"/>
      <c r="E34" s="17"/>
      <c r="F34" s="17"/>
      <c r="G34" s="17"/>
      <c r="H34" s="17"/>
      <c r="I34" s="17"/>
      <c r="J34" s="17"/>
      <c r="K34" s="17"/>
      <c r="L34" s="17"/>
      <c r="M34" s="17"/>
      <c r="N34" s="17"/>
      <c r="O34" s="17"/>
      <c r="P34" s="17"/>
      <c r="Q34" s="17"/>
      <c r="R34" s="17"/>
      <c r="S34" s="17"/>
      <c r="T34" s="17"/>
      <c r="U34" s="17"/>
    </row>
    <row r="35" spans="1:21" ht="18" customHeight="1">
      <c r="A35" s="17"/>
      <c r="B35" s="165" t="s">
        <v>430</v>
      </c>
      <c r="C35" s="165"/>
      <c r="D35" s="165"/>
      <c r="E35" s="165"/>
      <c r="F35" s="165"/>
      <c r="G35" s="165"/>
      <c r="H35" s="165"/>
      <c r="I35" s="17"/>
      <c r="J35" s="17"/>
      <c r="K35" s="17"/>
      <c r="L35" s="17"/>
      <c r="M35" s="17"/>
      <c r="N35" s="17"/>
      <c r="O35" s="17"/>
      <c r="P35" s="17"/>
      <c r="Q35" s="17"/>
      <c r="R35" s="17"/>
      <c r="S35" s="17"/>
      <c r="T35" s="17"/>
      <c r="U35" s="17"/>
    </row>
    <row r="36" spans="1:21" ht="15" customHeight="1">
      <c r="A36" s="17"/>
      <c r="B36" s="17"/>
      <c r="C36" s="159" t="str">
        <f>K!T18</f>
        <v>Essentiality Certificate</v>
      </c>
      <c r="D36" s="159"/>
      <c r="E36" s="159"/>
      <c r="F36" s="159"/>
      <c r="G36" s="159"/>
      <c r="H36" s="159"/>
      <c r="I36" s="159"/>
      <c r="J36" s="159"/>
      <c r="K36" s="159"/>
      <c r="L36" s="17"/>
      <c r="M36" s="17"/>
      <c r="N36" s="17"/>
      <c r="O36" s="17"/>
      <c r="P36" s="17"/>
      <c r="Q36" s="17"/>
      <c r="R36" s="17"/>
      <c r="S36" s="17"/>
      <c r="T36" s="17"/>
      <c r="U36" s="17"/>
    </row>
    <row r="37" spans="1:21" ht="15" customHeight="1">
      <c r="A37" s="17"/>
      <c r="B37" s="17"/>
      <c r="C37" s="159" t="str">
        <f>K!T19</f>
        <v>Emergency Certificate</v>
      </c>
      <c r="D37" s="159"/>
      <c r="E37" s="159"/>
      <c r="F37" s="159"/>
      <c r="G37" s="159"/>
      <c r="H37" s="159"/>
      <c r="I37" s="159"/>
      <c r="J37" s="159"/>
      <c r="K37" s="159"/>
      <c r="L37" s="17"/>
      <c r="M37" s="17"/>
      <c r="N37" s="17"/>
      <c r="O37" s="160" t="s">
        <v>431</v>
      </c>
      <c r="P37" s="160"/>
      <c r="Q37" s="160"/>
      <c r="R37" s="160"/>
      <c r="S37" s="160"/>
      <c r="T37" s="160"/>
      <c r="U37" s="160"/>
    </row>
    <row r="38" spans="1:21" ht="15" customHeight="1">
      <c r="A38" s="17"/>
      <c r="B38" s="17"/>
      <c r="C38" s="159" t="str">
        <f>K!T20</f>
        <v>Discharge Summary</v>
      </c>
      <c r="D38" s="159"/>
      <c r="E38" s="159"/>
      <c r="F38" s="159"/>
      <c r="G38" s="159"/>
      <c r="H38" s="159"/>
      <c r="I38" s="159"/>
      <c r="J38" s="159"/>
      <c r="K38" s="159"/>
      <c r="L38" s="17"/>
      <c r="M38" s="17"/>
      <c r="N38" s="17"/>
      <c r="O38" s="17"/>
      <c r="P38" s="17"/>
      <c r="Q38" s="17"/>
      <c r="R38" s="17"/>
      <c r="S38" s="17"/>
      <c r="T38" s="17"/>
      <c r="U38" s="17"/>
    </row>
    <row r="39" spans="1:21" ht="15" customHeight="1">
      <c r="A39" s="17"/>
      <c r="B39" s="17"/>
      <c r="C39" s="159" t="str">
        <f>K!T21</f>
        <v>Investigation Report</v>
      </c>
      <c r="D39" s="159"/>
      <c r="E39" s="159"/>
      <c r="F39" s="159"/>
      <c r="G39" s="159"/>
      <c r="H39" s="159"/>
      <c r="I39" s="159"/>
      <c r="J39" s="159"/>
      <c r="K39" s="159"/>
      <c r="L39" s="17"/>
      <c r="M39" s="17"/>
      <c r="N39" s="17"/>
      <c r="O39" s="17"/>
      <c r="P39" s="17"/>
      <c r="Q39" s="17"/>
      <c r="R39" s="17"/>
      <c r="S39" s="17"/>
      <c r="T39" s="17"/>
      <c r="U39" s="17"/>
    </row>
    <row r="40" spans="1:21" ht="15" customHeight="1">
      <c r="A40" s="17"/>
      <c r="B40" s="17"/>
      <c r="C40" s="159" t="str">
        <f>K!T22</f>
        <v>Dependent Certificate</v>
      </c>
      <c r="D40" s="159"/>
      <c r="E40" s="159"/>
      <c r="F40" s="159"/>
      <c r="G40" s="159"/>
      <c r="H40" s="159"/>
      <c r="I40" s="159"/>
      <c r="J40" s="159"/>
      <c r="K40" s="159"/>
      <c r="L40" s="17"/>
      <c r="M40" s="17"/>
      <c r="N40" s="17"/>
      <c r="O40" s="17"/>
      <c r="P40" s="17"/>
      <c r="Q40" s="17"/>
      <c r="R40" s="17"/>
      <c r="S40" s="17"/>
      <c r="T40" s="17"/>
      <c r="U40" s="17"/>
    </row>
    <row r="41" spans="1:21" ht="15" customHeight="1">
      <c r="A41" s="17"/>
      <c r="B41" s="17"/>
      <c r="C41" s="159" t="str">
        <f>K!T23</f>
        <v>Medical Bills</v>
      </c>
      <c r="D41" s="159"/>
      <c r="E41" s="159"/>
      <c r="F41" s="159"/>
      <c r="G41" s="159"/>
      <c r="H41" s="159"/>
      <c r="I41" s="159"/>
      <c r="J41" s="159"/>
      <c r="K41" s="159"/>
      <c r="L41" s="17"/>
      <c r="M41" s="17"/>
      <c r="N41" s="17"/>
      <c r="O41" s="17"/>
      <c r="P41" s="17"/>
      <c r="Q41" s="17"/>
      <c r="R41" s="17"/>
      <c r="S41" s="17"/>
      <c r="T41" s="17"/>
      <c r="U41" s="17"/>
    </row>
    <row r="42" spans="1:21" ht="15" customHeight="1">
      <c r="A42" s="17"/>
      <c r="B42" s="17"/>
      <c r="C42" s="159" t="str">
        <f>K!T24</f>
        <v>Check List</v>
      </c>
      <c r="D42" s="159"/>
      <c r="E42" s="159"/>
      <c r="F42" s="159"/>
      <c r="G42" s="159"/>
      <c r="H42" s="159"/>
      <c r="I42" s="159"/>
      <c r="J42" s="159"/>
      <c r="K42" s="159"/>
      <c r="L42" s="17"/>
      <c r="M42" s="17"/>
      <c r="N42" s="17"/>
      <c r="O42" s="17"/>
      <c r="P42" s="17"/>
      <c r="Q42" s="17"/>
      <c r="R42" s="17"/>
      <c r="S42" s="17"/>
      <c r="T42" s="17"/>
      <c r="U42" s="17"/>
    </row>
    <row r="43" spans="1:21" ht="15" customHeight="1">
      <c r="A43" s="17"/>
      <c r="B43" s="17"/>
      <c r="C43" s="159" t="str">
        <f>K!T25</f>
        <v>Non-Drawl Certificate</v>
      </c>
      <c r="D43" s="159"/>
      <c r="E43" s="159"/>
      <c r="F43" s="159"/>
      <c r="G43" s="159"/>
      <c r="H43" s="159"/>
      <c r="I43" s="159"/>
      <c r="J43" s="159"/>
      <c r="K43" s="159"/>
      <c r="L43" s="17"/>
      <c r="M43" s="17"/>
      <c r="N43" s="17"/>
      <c r="O43" s="17"/>
      <c r="P43" s="17"/>
      <c r="Q43" s="17"/>
      <c r="R43" s="17"/>
      <c r="S43" s="17"/>
      <c r="T43" s="17"/>
      <c r="U43" s="17"/>
    </row>
  </sheetData>
  <sheetProtection password="F888" sheet="1"/>
  <mergeCells count="28">
    <mergeCell ref="J16:L16"/>
    <mergeCell ref="C9:D9"/>
    <mergeCell ref="E9:U11"/>
    <mergeCell ref="M3:U3"/>
    <mergeCell ref="C12:D12"/>
    <mergeCell ref="E12:U12"/>
    <mergeCell ref="A3:K3"/>
    <mergeCell ref="Q15:U15"/>
    <mergeCell ref="A17:U31"/>
    <mergeCell ref="C37:K37"/>
    <mergeCell ref="C38:K38"/>
    <mergeCell ref="C39:K39"/>
    <mergeCell ref="A2:H2"/>
    <mergeCell ref="A5:S5"/>
    <mergeCell ref="A7:H7"/>
    <mergeCell ref="E13:U13"/>
    <mergeCell ref="E14:U14"/>
    <mergeCell ref="E15:P15"/>
    <mergeCell ref="V1:X1"/>
    <mergeCell ref="A1:U1"/>
    <mergeCell ref="C40:K40"/>
    <mergeCell ref="C41:K41"/>
    <mergeCell ref="C42:K42"/>
    <mergeCell ref="C43:K43"/>
    <mergeCell ref="O37:U37"/>
    <mergeCell ref="B33:K33"/>
    <mergeCell ref="B35:H35"/>
    <mergeCell ref="C36:K36"/>
  </mergeCells>
  <hyperlinks>
    <hyperlink ref="V1" location="MAIN!J19" display="BACK TO MAIN"/>
  </hyperlinks>
  <printOptions horizontalCentered="1"/>
  <pageMargins left="0.7" right="0.45" top="0.5" bottom="0.2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4" sqref="A4:I19"/>
    </sheetView>
  </sheetViews>
  <sheetFormatPr defaultColWidth="9.140625" defaultRowHeight="19.5" customHeight="1"/>
  <cols>
    <col min="1" max="16384" width="9.140625" style="14" customWidth="1"/>
  </cols>
  <sheetData>
    <row r="1" spans="1:11" ht="19.5" customHeight="1">
      <c r="A1" s="170" t="s">
        <v>435</v>
      </c>
      <c r="B1" s="170"/>
      <c r="C1" s="170"/>
      <c r="D1" s="170"/>
      <c r="E1" s="170"/>
      <c r="F1" s="170"/>
      <c r="G1" s="170"/>
      <c r="H1" s="170"/>
      <c r="I1" s="170"/>
      <c r="J1" s="161" t="s">
        <v>454</v>
      </c>
      <c r="K1" s="161"/>
    </row>
    <row r="2" spans="1:11" ht="47.25" customHeight="1">
      <c r="A2" s="171" t="s">
        <v>436</v>
      </c>
      <c r="B2" s="171"/>
      <c r="C2" s="171"/>
      <c r="D2" s="171"/>
      <c r="E2" s="171"/>
      <c r="F2" s="171"/>
      <c r="G2" s="171"/>
      <c r="H2" s="171"/>
      <c r="I2" s="171"/>
      <c r="J2" s="161"/>
      <c r="K2" s="161"/>
    </row>
    <row r="3" spans="1:9" ht="19.5" customHeight="1">
      <c r="A3" s="22"/>
      <c r="B3" s="22"/>
      <c r="C3" s="22"/>
      <c r="D3" s="22"/>
      <c r="E3" s="22"/>
      <c r="F3" s="22"/>
      <c r="G3" s="22"/>
      <c r="H3" s="22"/>
      <c r="I3" s="22"/>
    </row>
    <row r="4" spans="1:9" ht="19.5" customHeight="1">
      <c r="A4" s="172" t="str">
        <f>K!AU22</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YASHODA HOSPITAL, MALAKPET as per the records available regarding the Medical Reimbursement defined under the Government Medical Attendance Rules, 1972</v>
      </c>
      <c r="B4" s="172"/>
      <c r="C4" s="172"/>
      <c r="D4" s="172"/>
      <c r="E4" s="172"/>
      <c r="F4" s="172"/>
      <c r="G4" s="172"/>
      <c r="H4" s="172"/>
      <c r="I4" s="172"/>
    </row>
    <row r="5" spans="1:9" ht="19.5" customHeight="1">
      <c r="A5" s="172"/>
      <c r="B5" s="172"/>
      <c r="C5" s="172"/>
      <c r="D5" s="172"/>
      <c r="E5" s="172"/>
      <c r="F5" s="172"/>
      <c r="G5" s="172"/>
      <c r="H5" s="172"/>
      <c r="I5" s="172"/>
    </row>
    <row r="6" spans="1:9" ht="19.5" customHeight="1">
      <c r="A6" s="172"/>
      <c r="B6" s="172"/>
      <c r="C6" s="172"/>
      <c r="D6" s="172"/>
      <c r="E6" s="172"/>
      <c r="F6" s="172"/>
      <c r="G6" s="172"/>
      <c r="H6" s="172"/>
      <c r="I6" s="172"/>
    </row>
    <row r="7" spans="1:9" ht="19.5" customHeight="1">
      <c r="A7" s="172"/>
      <c r="B7" s="172"/>
      <c r="C7" s="172"/>
      <c r="D7" s="172"/>
      <c r="E7" s="172"/>
      <c r="F7" s="172"/>
      <c r="G7" s="172"/>
      <c r="H7" s="172"/>
      <c r="I7" s="172"/>
    </row>
    <row r="8" spans="1:9" ht="19.5" customHeight="1">
      <c r="A8" s="172"/>
      <c r="B8" s="172"/>
      <c r="C8" s="172"/>
      <c r="D8" s="172"/>
      <c r="E8" s="172"/>
      <c r="F8" s="172"/>
      <c r="G8" s="172"/>
      <c r="H8" s="172"/>
      <c r="I8" s="172"/>
    </row>
    <row r="9" spans="1:9" ht="19.5" customHeight="1">
      <c r="A9" s="172"/>
      <c r="B9" s="172"/>
      <c r="C9" s="172"/>
      <c r="D9" s="172"/>
      <c r="E9" s="172"/>
      <c r="F9" s="172"/>
      <c r="G9" s="172"/>
      <c r="H9" s="172"/>
      <c r="I9" s="172"/>
    </row>
    <row r="10" spans="1:9" ht="19.5" customHeight="1">
      <c r="A10" s="172"/>
      <c r="B10" s="172"/>
      <c r="C10" s="172"/>
      <c r="D10" s="172"/>
      <c r="E10" s="172"/>
      <c r="F10" s="172"/>
      <c r="G10" s="172"/>
      <c r="H10" s="172"/>
      <c r="I10" s="172"/>
    </row>
    <row r="11" spans="1:9" ht="19.5" customHeight="1">
      <c r="A11" s="172"/>
      <c r="B11" s="172"/>
      <c r="C11" s="172"/>
      <c r="D11" s="172"/>
      <c r="E11" s="172"/>
      <c r="F11" s="172"/>
      <c r="G11" s="172"/>
      <c r="H11" s="172"/>
      <c r="I11" s="172"/>
    </row>
    <row r="12" spans="1:9" ht="19.5" customHeight="1">
      <c r="A12" s="172"/>
      <c r="B12" s="172"/>
      <c r="C12" s="172"/>
      <c r="D12" s="172"/>
      <c r="E12" s="172"/>
      <c r="F12" s="172"/>
      <c r="G12" s="172"/>
      <c r="H12" s="172"/>
      <c r="I12" s="172"/>
    </row>
    <row r="13" spans="1:9" ht="19.5" customHeight="1">
      <c r="A13" s="172"/>
      <c r="B13" s="172"/>
      <c r="C13" s="172"/>
      <c r="D13" s="172"/>
      <c r="E13" s="172"/>
      <c r="F13" s="172"/>
      <c r="G13" s="172"/>
      <c r="H13" s="172"/>
      <c r="I13" s="172"/>
    </row>
    <row r="14" spans="1:9" ht="19.5" customHeight="1">
      <c r="A14" s="172"/>
      <c r="B14" s="172"/>
      <c r="C14" s="172"/>
      <c r="D14" s="172"/>
      <c r="E14" s="172"/>
      <c r="F14" s="172"/>
      <c r="G14" s="172"/>
      <c r="H14" s="172"/>
      <c r="I14" s="172"/>
    </row>
    <row r="15" spans="1:9" ht="19.5" customHeight="1">
      <c r="A15" s="172"/>
      <c r="B15" s="172"/>
      <c r="C15" s="172"/>
      <c r="D15" s="172"/>
      <c r="E15" s="172"/>
      <c r="F15" s="172"/>
      <c r="G15" s="172"/>
      <c r="H15" s="172"/>
      <c r="I15" s="172"/>
    </row>
    <row r="16" spans="1:9" ht="19.5" customHeight="1">
      <c r="A16" s="172"/>
      <c r="B16" s="172"/>
      <c r="C16" s="172"/>
      <c r="D16" s="172"/>
      <c r="E16" s="172"/>
      <c r="F16" s="172"/>
      <c r="G16" s="172"/>
      <c r="H16" s="172"/>
      <c r="I16" s="172"/>
    </row>
    <row r="17" spans="1:9" ht="19.5" customHeight="1">
      <c r="A17" s="172"/>
      <c r="B17" s="172"/>
      <c r="C17" s="172"/>
      <c r="D17" s="172"/>
      <c r="E17" s="172"/>
      <c r="F17" s="172"/>
      <c r="G17" s="172"/>
      <c r="H17" s="172"/>
      <c r="I17" s="172"/>
    </row>
    <row r="18" spans="1:9" ht="19.5" customHeight="1">
      <c r="A18" s="172"/>
      <c r="B18" s="172"/>
      <c r="C18" s="172"/>
      <c r="D18" s="172"/>
      <c r="E18" s="172"/>
      <c r="F18" s="172"/>
      <c r="G18" s="172"/>
      <c r="H18" s="172"/>
      <c r="I18" s="172"/>
    </row>
    <row r="19" spans="1:9" ht="27.75" customHeight="1">
      <c r="A19" s="172"/>
      <c r="B19" s="172"/>
      <c r="C19" s="172"/>
      <c r="D19" s="172"/>
      <c r="E19" s="172"/>
      <c r="F19" s="172"/>
      <c r="G19" s="172"/>
      <c r="H19" s="172"/>
      <c r="I19" s="172"/>
    </row>
    <row r="20" spans="1:9" ht="27.75" customHeight="1">
      <c r="A20" s="85"/>
      <c r="B20" s="85"/>
      <c r="C20" s="85"/>
      <c r="D20" s="85"/>
      <c r="E20" s="85"/>
      <c r="F20" s="85"/>
      <c r="G20" s="85"/>
      <c r="H20" s="85"/>
      <c r="I20" s="85"/>
    </row>
    <row r="21" spans="1:9" ht="44.25" customHeight="1">
      <c r="A21" s="172" t="s">
        <v>465</v>
      </c>
      <c r="B21" s="172"/>
      <c r="C21" s="172"/>
      <c r="D21" s="172"/>
      <c r="E21" s="172"/>
      <c r="F21" s="172"/>
      <c r="G21" s="172"/>
      <c r="H21" s="172"/>
      <c r="I21" s="172"/>
    </row>
    <row r="22" spans="1:9" ht="19.5" customHeight="1">
      <c r="A22" s="22"/>
      <c r="B22" s="22"/>
      <c r="C22" s="22"/>
      <c r="D22" s="22"/>
      <c r="E22" s="22"/>
      <c r="F22" s="22"/>
      <c r="G22" s="22"/>
      <c r="H22" s="22"/>
      <c r="I22" s="22"/>
    </row>
    <row r="23" spans="1:9" ht="19.5" customHeight="1">
      <c r="A23" s="22"/>
      <c r="B23" s="22"/>
      <c r="C23" s="22"/>
      <c r="D23" s="22"/>
      <c r="E23" s="22"/>
      <c r="F23" s="22"/>
      <c r="G23" s="22"/>
      <c r="H23" s="22"/>
      <c r="I23" s="22"/>
    </row>
    <row r="24" spans="1:9" ht="19.5" customHeight="1">
      <c r="A24" s="22"/>
      <c r="B24" s="22"/>
      <c r="C24" s="22"/>
      <c r="D24" s="22"/>
      <c r="E24" s="22"/>
      <c r="F24" s="22"/>
      <c r="G24" s="22"/>
      <c r="H24" s="22"/>
      <c r="I24" s="22"/>
    </row>
    <row r="25" spans="1:9" ht="33.75" customHeight="1">
      <c r="A25" s="171" t="s">
        <v>438</v>
      </c>
      <c r="B25" s="171"/>
      <c r="C25" s="171"/>
      <c r="D25" s="171"/>
      <c r="E25" s="22"/>
      <c r="F25" s="171" t="s">
        <v>439</v>
      </c>
      <c r="G25" s="171"/>
      <c r="H25" s="171"/>
      <c r="I25" s="171"/>
    </row>
  </sheetData>
  <sheetProtection password="F888" sheet="1"/>
  <mergeCells count="7">
    <mergeCell ref="J1:K2"/>
    <mergeCell ref="A1:I1"/>
    <mergeCell ref="A2:I2"/>
    <mergeCell ref="A4:I19"/>
    <mergeCell ref="A21:I21"/>
    <mergeCell ref="A25:D25"/>
    <mergeCell ref="F25:I25"/>
  </mergeCells>
  <hyperlinks>
    <hyperlink ref="J1" location="MAIN!J20" display="BACK TO MAIN"/>
  </hyperlinks>
  <printOptions horizontalCentered="1"/>
  <pageMargins left="0.7" right="0.7" top="1" bottom="1"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23"/>
  <sheetViews>
    <sheetView showGridLines="0" view="pageBreakPreview" zoomScaleSheetLayoutView="100" zoomScalePageLayoutView="0" workbookViewId="0" topLeftCell="A1">
      <selection activeCell="D5" sqref="D5:J5"/>
    </sheetView>
  </sheetViews>
  <sheetFormatPr defaultColWidth="9.140625" defaultRowHeight="19.5" customHeight="1"/>
  <cols>
    <col min="1" max="1" width="4.28125" style="11" customWidth="1"/>
    <col min="2" max="2" width="42.421875" style="10" customWidth="1"/>
    <col min="3" max="3" width="1.57421875" style="10" customWidth="1"/>
    <col min="4" max="10" width="6.57421875" style="10" customWidth="1"/>
    <col min="11" max="16384" width="9.140625" style="10" customWidth="1"/>
  </cols>
  <sheetData>
    <row r="1" spans="1:13" ht="36" customHeight="1">
      <c r="A1" s="179" t="s">
        <v>378</v>
      </c>
      <c r="B1" s="179"/>
      <c r="C1" s="179"/>
      <c r="D1" s="179"/>
      <c r="E1" s="179"/>
      <c r="F1" s="179"/>
      <c r="G1" s="179"/>
      <c r="H1" s="179"/>
      <c r="I1" s="179"/>
      <c r="J1" s="179"/>
      <c r="K1" s="173" t="s">
        <v>454</v>
      </c>
      <c r="L1" s="173"/>
      <c r="M1" s="16"/>
    </row>
    <row r="2" spans="1:10" ht="19.5" customHeight="1">
      <c r="A2" s="186">
        <v>1</v>
      </c>
      <c r="B2" s="187" t="s">
        <v>379</v>
      </c>
      <c r="C2" s="188"/>
      <c r="D2" s="180" t="str">
        <f>IF(K!Q3="","",UPPER(K!Q3))</f>
        <v>SRI. Y. RAMANA RAO</v>
      </c>
      <c r="E2" s="180"/>
      <c r="F2" s="180"/>
      <c r="G2" s="180"/>
      <c r="H2" s="180"/>
      <c r="I2" s="180"/>
      <c r="J2" s="181"/>
    </row>
    <row r="3" spans="1:10" ht="19.5" customHeight="1">
      <c r="A3" s="186"/>
      <c r="B3" s="187"/>
      <c r="C3" s="189"/>
      <c r="D3" s="182" t="str">
        <f>IF(K!R3="","",K!R3)</f>
        <v>Junior Lecturer</v>
      </c>
      <c r="E3" s="182"/>
      <c r="F3" s="182"/>
      <c r="G3" s="182"/>
      <c r="H3" s="182"/>
      <c r="I3" s="182"/>
      <c r="J3" s="183"/>
    </row>
    <row r="4" spans="1:10" ht="19.5" customHeight="1">
      <c r="A4" s="186"/>
      <c r="B4" s="187"/>
      <c r="C4" s="189"/>
      <c r="D4" s="182" t="str">
        <f>IF(K!S3="","",CONCATENATE(K!S3,","))</f>
        <v>Govt. High School, Begum Bazar,</v>
      </c>
      <c r="E4" s="182"/>
      <c r="F4" s="182"/>
      <c r="G4" s="182"/>
      <c r="H4" s="182"/>
      <c r="I4" s="182"/>
      <c r="J4" s="183"/>
    </row>
    <row r="5" spans="1:10" ht="19.5" customHeight="1">
      <c r="A5" s="186"/>
      <c r="B5" s="187"/>
      <c r="C5" s="189"/>
      <c r="D5" s="182" t="str">
        <f>IF(K!T3="","",CONCATENATE(K!T3,","))</f>
        <v>Khairthabad Mandal,</v>
      </c>
      <c r="E5" s="182"/>
      <c r="F5" s="182"/>
      <c r="G5" s="182"/>
      <c r="H5" s="182"/>
      <c r="I5" s="182"/>
      <c r="J5" s="183"/>
    </row>
    <row r="6" spans="1:10" ht="19.5" customHeight="1">
      <c r="A6" s="186"/>
      <c r="B6" s="187"/>
      <c r="C6" s="190"/>
      <c r="D6" s="184" t="str">
        <f>IF(K!U3="","",CONCATENATE(K!U3,"."))</f>
        <v>Hyderabad District.</v>
      </c>
      <c r="E6" s="184"/>
      <c r="F6" s="184"/>
      <c r="G6" s="184"/>
      <c r="H6" s="184"/>
      <c r="I6" s="184"/>
      <c r="J6" s="185"/>
    </row>
    <row r="7" spans="1:10" ht="33.75" customHeight="1">
      <c r="A7" s="23">
        <v>2</v>
      </c>
      <c r="B7" s="24" t="s">
        <v>380</v>
      </c>
      <c r="C7" s="28"/>
      <c r="D7" s="29" t="s">
        <v>370</v>
      </c>
      <c r="E7" s="192">
        <f>IF(K!X8="","",K!X8)</f>
        <v>39995</v>
      </c>
      <c r="F7" s="192"/>
      <c r="G7" s="30" t="s">
        <v>371</v>
      </c>
      <c r="H7" s="177">
        <f>IF(K!Y8="","",K!Y8)</f>
        <v>40004</v>
      </c>
      <c r="I7" s="177"/>
      <c r="J7" s="178"/>
    </row>
    <row r="8" spans="1:10" ht="17.25" customHeight="1">
      <c r="A8" s="186">
        <v>3</v>
      </c>
      <c r="B8" s="191" t="s">
        <v>381</v>
      </c>
      <c r="C8" s="25"/>
      <c r="D8" s="180" t="str">
        <f>IF(K!T8="","",UPPER(K!T8))</f>
        <v>YASHODA HOSPITAL, MALAKPET</v>
      </c>
      <c r="E8" s="180"/>
      <c r="F8" s="180"/>
      <c r="G8" s="180"/>
      <c r="H8" s="180"/>
      <c r="I8" s="180"/>
      <c r="J8" s="181"/>
    </row>
    <row r="9" spans="1:10" ht="17.25" customHeight="1">
      <c r="A9" s="186"/>
      <c r="B9" s="191"/>
      <c r="C9" s="26"/>
      <c r="D9" s="182"/>
      <c r="E9" s="182"/>
      <c r="F9" s="182"/>
      <c r="G9" s="182"/>
      <c r="H9" s="182"/>
      <c r="I9" s="182"/>
      <c r="J9" s="183"/>
    </row>
    <row r="10" spans="1:10" ht="17.25" customHeight="1">
      <c r="A10" s="186"/>
      <c r="B10" s="191"/>
      <c r="C10" s="27"/>
      <c r="D10" s="184"/>
      <c r="E10" s="184"/>
      <c r="F10" s="184"/>
      <c r="G10" s="184"/>
      <c r="H10" s="184"/>
      <c r="I10" s="184"/>
      <c r="J10" s="185"/>
    </row>
    <row r="11" spans="1:10" ht="24.75" customHeight="1">
      <c r="A11" s="23">
        <v>4</v>
      </c>
      <c r="B11" s="24" t="s">
        <v>382</v>
      </c>
      <c r="C11" s="28"/>
      <c r="D11" s="174" t="str">
        <f>IF(K!T10="","",UPPER(K!T10))</f>
        <v>PRIVATE</v>
      </c>
      <c r="E11" s="174"/>
      <c r="F11" s="174"/>
      <c r="G11" s="174"/>
      <c r="H11" s="174"/>
      <c r="I11" s="174"/>
      <c r="J11" s="175"/>
    </row>
    <row r="12" spans="1:10" ht="51" customHeight="1">
      <c r="A12" s="23">
        <v>5</v>
      </c>
      <c r="B12" s="24" t="s">
        <v>383</v>
      </c>
      <c r="C12" s="28"/>
      <c r="D12" s="29" t="str">
        <f aca="true" t="shared" si="0" ref="D12:D17">CONCATENATE("YES"," /")</f>
        <v>YES /</v>
      </c>
      <c r="E12" s="31" t="s">
        <v>395</v>
      </c>
      <c r="F12" s="29"/>
      <c r="G12" s="29"/>
      <c r="H12" s="29"/>
      <c r="I12" s="29"/>
      <c r="J12" s="32"/>
    </row>
    <row r="13" spans="1:10" ht="39" customHeight="1">
      <c r="A13" s="23">
        <v>6</v>
      </c>
      <c r="B13" s="24" t="s">
        <v>384</v>
      </c>
      <c r="C13" s="28"/>
      <c r="D13" s="29" t="str">
        <f t="shared" si="0"/>
        <v>YES /</v>
      </c>
      <c r="E13" s="31" t="s">
        <v>395</v>
      </c>
      <c r="F13" s="29"/>
      <c r="G13" s="29"/>
      <c r="H13" s="29"/>
      <c r="I13" s="29"/>
      <c r="J13" s="32"/>
    </row>
    <row r="14" spans="1:10" ht="51.75" customHeight="1">
      <c r="A14" s="23">
        <v>7</v>
      </c>
      <c r="B14" s="24" t="s">
        <v>385</v>
      </c>
      <c r="C14" s="28"/>
      <c r="D14" s="29" t="str">
        <f t="shared" si="0"/>
        <v>YES /</v>
      </c>
      <c r="E14" s="31" t="s">
        <v>395</v>
      </c>
      <c r="F14" s="29"/>
      <c r="G14" s="29"/>
      <c r="H14" s="29"/>
      <c r="I14" s="29"/>
      <c r="J14" s="32"/>
    </row>
    <row r="15" spans="1:10" ht="75.75" customHeight="1">
      <c r="A15" s="23">
        <v>8</v>
      </c>
      <c r="B15" s="24" t="s">
        <v>386</v>
      </c>
      <c r="C15" s="28"/>
      <c r="D15" s="29" t="str">
        <f t="shared" si="0"/>
        <v>YES /</v>
      </c>
      <c r="E15" s="31" t="s">
        <v>395</v>
      </c>
      <c r="F15" s="29"/>
      <c r="G15" s="29"/>
      <c r="H15" s="29"/>
      <c r="I15" s="29"/>
      <c r="J15" s="32"/>
    </row>
    <row r="16" spans="1:10" ht="57.75" customHeight="1">
      <c r="A16" s="23">
        <v>9</v>
      </c>
      <c r="B16" s="24" t="s">
        <v>387</v>
      </c>
      <c r="C16" s="28"/>
      <c r="D16" s="29" t="str">
        <f t="shared" si="0"/>
        <v>YES /</v>
      </c>
      <c r="E16" s="31" t="s">
        <v>395</v>
      </c>
      <c r="F16" s="29"/>
      <c r="G16" s="29"/>
      <c r="H16" s="29"/>
      <c r="I16" s="29"/>
      <c r="J16" s="32"/>
    </row>
    <row r="17" spans="1:10" ht="39.75" customHeight="1">
      <c r="A17" s="23">
        <v>10</v>
      </c>
      <c r="B17" s="24" t="s">
        <v>388</v>
      </c>
      <c r="C17" s="28"/>
      <c r="D17" s="29" t="str">
        <f t="shared" si="0"/>
        <v>YES /</v>
      </c>
      <c r="E17" s="31" t="s">
        <v>395</v>
      </c>
      <c r="F17" s="29"/>
      <c r="G17" s="29"/>
      <c r="H17" s="29"/>
      <c r="I17" s="29"/>
      <c r="J17" s="32"/>
    </row>
    <row r="18" spans="1:10" ht="48.75" customHeight="1">
      <c r="A18" s="23">
        <v>11</v>
      </c>
      <c r="B18" s="24" t="s">
        <v>389</v>
      </c>
      <c r="C18" s="28"/>
      <c r="D18" s="174" t="s">
        <v>53</v>
      </c>
      <c r="E18" s="174"/>
      <c r="F18" s="174"/>
      <c r="G18" s="174"/>
      <c r="H18" s="174"/>
      <c r="I18" s="174"/>
      <c r="J18" s="175"/>
    </row>
    <row r="19" spans="1:10" ht="63.75" customHeight="1">
      <c r="A19" s="23">
        <v>12</v>
      </c>
      <c r="B19" s="24" t="s">
        <v>390</v>
      </c>
      <c r="C19" s="28"/>
      <c r="D19" s="174" t="str">
        <f>IF(MAIN!B18&lt;=18,"Not Applicable","YES")</f>
        <v>Not Applicable</v>
      </c>
      <c r="E19" s="174"/>
      <c r="F19" s="29"/>
      <c r="G19" s="29"/>
      <c r="H19" s="29"/>
      <c r="I19" s="29"/>
      <c r="J19" s="32"/>
    </row>
    <row r="20" spans="1:10" ht="19.5" customHeight="1">
      <c r="A20" s="33"/>
      <c r="B20" s="34"/>
      <c r="C20" s="34"/>
      <c r="D20" s="34"/>
      <c r="E20" s="34"/>
      <c r="F20" s="34"/>
      <c r="G20" s="34"/>
      <c r="H20" s="34"/>
      <c r="I20" s="34"/>
      <c r="J20" s="34"/>
    </row>
    <row r="21" spans="1:10" ht="19.5" customHeight="1">
      <c r="A21" s="33"/>
      <c r="B21" s="34"/>
      <c r="C21" s="34"/>
      <c r="D21" s="34"/>
      <c r="E21" s="34"/>
      <c r="F21" s="34"/>
      <c r="G21" s="34"/>
      <c r="H21" s="34"/>
      <c r="I21" s="34"/>
      <c r="J21" s="34"/>
    </row>
    <row r="22" spans="1:10" ht="27" customHeight="1">
      <c r="A22" s="33"/>
      <c r="B22" s="34" t="s">
        <v>396</v>
      </c>
      <c r="C22" s="34"/>
      <c r="D22" s="34"/>
      <c r="E22" s="34"/>
      <c r="F22" s="176" t="s">
        <v>377</v>
      </c>
      <c r="G22" s="176"/>
      <c r="H22" s="176"/>
      <c r="I22" s="176"/>
      <c r="J22" s="176"/>
    </row>
    <row r="23" ht="19.5" customHeight="1">
      <c r="A23" s="7"/>
    </row>
  </sheetData>
  <sheetProtection password="F888" sheet="1"/>
  <mergeCells count="19">
    <mergeCell ref="D5:J5"/>
    <mergeCell ref="D6:J6"/>
    <mergeCell ref="A2:A6"/>
    <mergeCell ref="B2:B6"/>
    <mergeCell ref="C2:C6"/>
    <mergeCell ref="A8:A10"/>
    <mergeCell ref="B8:B10"/>
    <mergeCell ref="D8:J10"/>
    <mergeCell ref="E7:F7"/>
    <mergeCell ref="K1:L1"/>
    <mergeCell ref="D11:J11"/>
    <mergeCell ref="D18:J18"/>
    <mergeCell ref="D19:E19"/>
    <mergeCell ref="F22:J22"/>
    <mergeCell ref="H7:J7"/>
    <mergeCell ref="A1:J1"/>
    <mergeCell ref="D2:J2"/>
    <mergeCell ref="D3:J3"/>
    <mergeCell ref="D4:J4"/>
  </mergeCells>
  <hyperlinks>
    <hyperlink ref="K1:L1" location="MAIN!J21" display="BACK TO MAIN"/>
  </hyperlinks>
  <printOptions horizontalCentered="1"/>
  <pageMargins left="0.5" right="0.5" top="0.75" bottom="0.5"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N42"/>
  <sheetViews>
    <sheetView showGridLines="0" view="pageBreakPreview" zoomScaleSheetLayoutView="100" zoomScalePageLayoutView="0" workbookViewId="0" topLeftCell="A1">
      <selection activeCell="L1" sqref="L1:M2"/>
    </sheetView>
  </sheetViews>
  <sheetFormatPr defaultColWidth="9.140625" defaultRowHeight="19.5" customHeight="1"/>
  <cols>
    <col min="1" max="1" width="4.28125" style="9" customWidth="1"/>
    <col min="2" max="2" width="44.57421875" style="8" customWidth="1"/>
    <col min="3" max="3" width="2.421875" style="8" customWidth="1"/>
    <col min="4" max="4" width="6.140625" style="8" customWidth="1"/>
    <col min="5" max="12" width="5.421875" style="8" customWidth="1"/>
    <col min="13" max="16384" width="9.140625" style="8" customWidth="1"/>
  </cols>
  <sheetData>
    <row r="1" spans="1:14" ht="20.25" customHeight="1">
      <c r="A1" s="200" t="s">
        <v>312</v>
      </c>
      <c r="B1" s="200"/>
      <c r="C1" s="200"/>
      <c r="D1" s="200"/>
      <c r="E1" s="200"/>
      <c r="F1" s="200"/>
      <c r="G1" s="200"/>
      <c r="H1" s="200"/>
      <c r="I1" s="200"/>
      <c r="J1" s="200"/>
      <c r="K1" s="200"/>
      <c r="L1" s="173" t="s">
        <v>454</v>
      </c>
      <c r="M1" s="173"/>
      <c r="N1" s="16"/>
    </row>
    <row r="2" spans="1:14" ht="27" customHeight="1">
      <c r="A2" s="209" t="s">
        <v>313</v>
      </c>
      <c r="B2" s="209"/>
      <c r="C2" s="209"/>
      <c r="D2" s="209"/>
      <c r="E2" s="209"/>
      <c r="F2" s="209"/>
      <c r="G2" s="209"/>
      <c r="H2" s="209"/>
      <c r="I2" s="209"/>
      <c r="J2" s="209"/>
      <c r="K2" s="209"/>
      <c r="L2" s="173"/>
      <c r="M2" s="173"/>
      <c r="N2" s="16"/>
    </row>
    <row r="3" spans="1:11" ht="16.5" customHeight="1">
      <c r="A3" s="201">
        <v>1</v>
      </c>
      <c r="B3" s="208" t="s">
        <v>314</v>
      </c>
      <c r="C3" s="37"/>
      <c r="D3" s="194" t="str">
        <f>IF(K!Q3="","",UPPER(K!Q3))</f>
        <v>SRI. Y. RAMANA RAO</v>
      </c>
      <c r="E3" s="194"/>
      <c r="F3" s="194"/>
      <c r="G3" s="194"/>
      <c r="H3" s="194"/>
      <c r="I3" s="194"/>
      <c r="J3" s="194"/>
      <c r="K3" s="195"/>
    </row>
    <row r="4" spans="1:11" ht="16.5" customHeight="1">
      <c r="A4" s="201"/>
      <c r="B4" s="208"/>
      <c r="C4" s="38"/>
      <c r="D4" s="204" t="str">
        <f>IF(K!R3="","",UPPER(K!R3))</f>
        <v>JUNIOR LECTURER</v>
      </c>
      <c r="E4" s="204"/>
      <c r="F4" s="204"/>
      <c r="G4" s="204"/>
      <c r="H4" s="204"/>
      <c r="I4" s="204"/>
      <c r="J4" s="204"/>
      <c r="K4" s="205"/>
    </row>
    <row r="5" spans="1:11" ht="16.5" customHeight="1">
      <c r="A5" s="201">
        <v>2</v>
      </c>
      <c r="B5" s="208" t="s">
        <v>315</v>
      </c>
      <c r="C5" s="37"/>
      <c r="D5" s="194" t="str">
        <f>IF(K!S3="","",CONCATENATE(K!S3,","))</f>
        <v>Govt. High School, Begum Bazar,</v>
      </c>
      <c r="E5" s="194"/>
      <c r="F5" s="194"/>
      <c r="G5" s="194"/>
      <c r="H5" s="194"/>
      <c r="I5" s="194"/>
      <c r="J5" s="194"/>
      <c r="K5" s="195"/>
    </row>
    <row r="6" spans="1:11" ht="16.5" customHeight="1">
      <c r="A6" s="201"/>
      <c r="B6" s="208"/>
      <c r="C6" s="39"/>
      <c r="D6" s="196" t="str">
        <f>IF(K!T3="","",CONCATENATE(K!T3,","))</f>
        <v>Khairthabad Mandal,</v>
      </c>
      <c r="E6" s="196"/>
      <c r="F6" s="196"/>
      <c r="G6" s="196"/>
      <c r="H6" s="196"/>
      <c r="I6" s="196"/>
      <c r="J6" s="196"/>
      <c r="K6" s="197"/>
    </row>
    <row r="7" spans="1:11" ht="16.5" customHeight="1">
      <c r="A7" s="201"/>
      <c r="B7" s="208"/>
      <c r="C7" s="38"/>
      <c r="D7" s="204" t="str">
        <f>IF(K!U3="","",CONCATENATE(K!U3,"."))</f>
        <v>Hyderabad District.</v>
      </c>
      <c r="E7" s="204"/>
      <c r="F7" s="204"/>
      <c r="G7" s="204"/>
      <c r="H7" s="204"/>
      <c r="I7" s="204"/>
      <c r="J7" s="204"/>
      <c r="K7" s="205"/>
    </row>
    <row r="8" spans="1:11" ht="37.5" customHeight="1">
      <c r="A8" s="35">
        <v>3</v>
      </c>
      <c r="B8" s="36" t="s">
        <v>316</v>
      </c>
      <c r="C8" s="40"/>
      <c r="D8" s="210" t="str">
        <f>IF(K!V4="","",K!V4)</f>
        <v>14860-39540  /  14860</v>
      </c>
      <c r="E8" s="210"/>
      <c r="F8" s="210"/>
      <c r="G8" s="210"/>
      <c r="H8" s="210"/>
      <c r="I8" s="210"/>
      <c r="J8" s="210"/>
      <c r="K8" s="211"/>
    </row>
    <row r="9" spans="1:11" ht="16.5" customHeight="1">
      <c r="A9" s="201">
        <v>4</v>
      </c>
      <c r="B9" s="208" t="s">
        <v>317</v>
      </c>
      <c r="C9" s="37"/>
      <c r="D9" s="194" t="str">
        <f>IF(K!S3="","",CONCATENATE(K!S3,","))</f>
        <v>Govt. High School, Begum Bazar,</v>
      </c>
      <c r="E9" s="194"/>
      <c r="F9" s="194"/>
      <c r="G9" s="194"/>
      <c r="H9" s="194"/>
      <c r="I9" s="194"/>
      <c r="J9" s="194"/>
      <c r="K9" s="195"/>
    </row>
    <row r="10" spans="1:11" ht="16.5" customHeight="1">
      <c r="A10" s="201"/>
      <c r="B10" s="208"/>
      <c r="C10" s="39"/>
      <c r="D10" s="196" t="str">
        <f>IF(K!T3="","",CONCATENATE(K!T3,","))</f>
        <v>Khairthabad Mandal,</v>
      </c>
      <c r="E10" s="196"/>
      <c r="F10" s="196"/>
      <c r="G10" s="196"/>
      <c r="H10" s="196"/>
      <c r="I10" s="196"/>
      <c r="J10" s="196"/>
      <c r="K10" s="197"/>
    </row>
    <row r="11" spans="1:11" ht="16.5" customHeight="1">
      <c r="A11" s="201"/>
      <c r="B11" s="208"/>
      <c r="C11" s="38"/>
      <c r="D11" s="204" t="str">
        <f>IF(K!U3="","",CONCATENATE(K!U3,"."))</f>
        <v>Hyderabad District.</v>
      </c>
      <c r="E11" s="204"/>
      <c r="F11" s="204"/>
      <c r="G11" s="204"/>
      <c r="H11" s="204"/>
      <c r="I11" s="204"/>
      <c r="J11" s="204"/>
      <c r="K11" s="205"/>
    </row>
    <row r="12" spans="1:11" ht="16.5" customHeight="1">
      <c r="A12" s="201">
        <v>5</v>
      </c>
      <c r="B12" s="208" t="s">
        <v>318</v>
      </c>
      <c r="C12" s="37"/>
      <c r="D12" s="194" t="str">
        <f>IF(K!X3="","",CONCATENATE(K!X3,","))</f>
        <v>H.No. 16-1-178/A/9,</v>
      </c>
      <c r="E12" s="194"/>
      <c r="F12" s="194"/>
      <c r="G12" s="194"/>
      <c r="H12" s="194"/>
      <c r="I12" s="194"/>
      <c r="J12" s="194"/>
      <c r="K12" s="195"/>
    </row>
    <row r="13" spans="1:11" ht="16.5" customHeight="1">
      <c r="A13" s="201"/>
      <c r="B13" s="208"/>
      <c r="C13" s="39"/>
      <c r="D13" s="196" t="str">
        <f>IF(K!Y3="","",CONCATENATE(K!Y3,","))</f>
        <v>Hari Puri Colony,</v>
      </c>
      <c r="E13" s="196"/>
      <c r="F13" s="196"/>
      <c r="G13" s="196"/>
      <c r="H13" s="196"/>
      <c r="I13" s="196"/>
      <c r="J13" s="196"/>
      <c r="K13" s="197"/>
    </row>
    <row r="14" spans="1:11" ht="16.5" customHeight="1">
      <c r="A14" s="201"/>
      <c r="B14" s="208"/>
      <c r="C14" s="39"/>
      <c r="D14" s="196" t="str">
        <f>IF(K!Z3="","",CONCATENATE(K!Z3,"."))</f>
        <v>Hyderabad.</v>
      </c>
      <c r="E14" s="196"/>
      <c r="F14" s="196"/>
      <c r="G14" s="196"/>
      <c r="H14" s="196"/>
      <c r="I14" s="196"/>
      <c r="J14" s="196"/>
      <c r="K14" s="197"/>
    </row>
    <row r="15" spans="1:11" ht="16.5" customHeight="1">
      <c r="A15" s="201"/>
      <c r="B15" s="208"/>
      <c r="C15" s="38"/>
      <c r="D15" s="204" t="str">
        <f>IF(K!AA3="","",K!AA3)</f>
        <v>PIN -  500072</v>
      </c>
      <c r="E15" s="204"/>
      <c r="F15" s="204"/>
      <c r="G15" s="204"/>
      <c r="H15" s="204"/>
      <c r="I15" s="204"/>
      <c r="J15" s="204"/>
      <c r="K15" s="205"/>
    </row>
    <row r="16" spans="1:11" ht="21.75" customHeight="1">
      <c r="A16" s="201">
        <v>6</v>
      </c>
      <c r="B16" s="208" t="s">
        <v>319</v>
      </c>
      <c r="C16" s="37"/>
      <c r="D16" s="194" t="str">
        <f>CONCATENATE(K!Q8,", ","(",K!R8,")")</f>
        <v>Baby. Y. Sarala, (Daughter)</v>
      </c>
      <c r="E16" s="194"/>
      <c r="F16" s="194"/>
      <c r="G16" s="194"/>
      <c r="H16" s="194"/>
      <c r="I16" s="194"/>
      <c r="J16" s="194"/>
      <c r="K16" s="195"/>
    </row>
    <row r="17" spans="1:11" ht="21.75" customHeight="1">
      <c r="A17" s="201"/>
      <c r="B17" s="208"/>
      <c r="C17" s="38"/>
      <c r="D17" s="204" t="str">
        <f>IF(K!S8="","",CONCATENATE("Aged","  ",K!S8))</f>
        <v>Aged  15 Years</v>
      </c>
      <c r="E17" s="204"/>
      <c r="F17" s="204"/>
      <c r="G17" s="204"/>
      <c r="H17" s="204"/>
      <c r="I17" s="204"/>
      <c r="J17" s="204"/>
      <c r="K17" s="205"/>
    </row>
    <row r="18" spans="1:11" ht="11.25" customHeight="1">
      <c r="A18" s="201">
        <v>7</v>
      </c>
      <c r="B18" s="193" t="s">
        <v>320</v>
      </c>
      <c r="C18" s="37"/>
      <c r="D18" s="194" t="str">
        <f>IF(K!T8="","",K!T8)</f>
        <v>Yashoda Hospital, Malakpet</v>
      </c>
      <c r="E18" s="194"/>
      <c r="F18" s="194"/>
      <c r="G18" s="194"/>
      <c r="H18" s="194"/>
      <c r="I18" s="194"/>
      <c r="J18" s="194"/>
      <c r="K18" s="195"/>
    </row>
    <row r="19" spans="1:11" ht="11.25" customHeight="1">
      <c r="A19" s="201"/>
      <c r="B19" s="193"/>
      <c r="C19" s="39"/>
      <c r="D19" s="196"/>
      <c r="E19" s="196"/>
      <c r="F19" s="196"/>
      <c r="G19" s="196"/>
      <c r="H19" s="196"/>
      <c r="I19" s="196"/>
      <c r="J19" s="196"/>
      <c r="K19" s="197"/>
    </row>
    <row r="20" spans="1:11" ht="11.25" customHeight="1">
      <c r="A20" s="201"/>
      <c r="B20" s="193"/>
      <c r="C20" s="38"/>
      <c r="D20" s="204"/>
      <c r="E20" s="204"/>
      <c r="F20" s="204"/>
      <c r="G20" s="204"/>
      <c r="H20" s="204"/>
      <c r="I20" s="204"/>
      <c r="J20" s="204"/>
      <c r="K20" s="205"/>
    </row>
    <row r="21" spans="1:11" ht="12.75" customHeight="1">
      <c r="A21" s="201">
        <v>8</v>
      </c>
      <c r="B21" s="193" t="s">
        <v>321</v>
      </c>
      <c r="C21" s="37"/>
      <c r="D21" s="194" t="str">
        <f>IF(K!U8="","",UPPER(K!U8))</f>
        <v>FEVER</v>
      </c>
      <c r="E21" s="194"/>
      <c r="F21" s="194"/>
      <c r="G21" s="194"/>
      <c r="H21" s="194"/>
      <c r="I21" s="194"/>
      <c r="J21" s="194"/>
      <c r="K21" s="195"/>
    </row>
    <row r="22" spans="1:11" ht="12.75" customHeight="1">
      <c r="A22" s="201"/>
      <c r="B22" s="193"/>
      <c r="C22" s="39"/>
      <c r="D22" s="196"/>
      <c r="E22" s="196"/>
      <c r="F22" s="196"/>
      <c r="G22" s="196"/>
      <c r="H22" s="196"/>
      <c r="I22" s="196"/>
      <c r="J22" s="196"/>
      <c r="K22" s="197"/>
    </row>
    <row r="23" spans="1:11" ht="12.75" customHeight="1">
      <c r="A23" s="201"/>
      <c r="B23" s="193"/>
      <c r="C23" s="39"/>
      <c r="D23" s="196"/>
      <c r="E23" s="196"/>
      <c r="F23" s="196"/>
      <c r="G23" s="196"/>
      <c r="H23" s="196"/>
      <c r="I23" s="196"/>
      <c r="J23" s="196"/>
      <c r="K23" s="197"/>
    </row>
    <row r="24" spans="1:11" ht="20.25" customHeight="1">
      <c r="A24" s="201"/>
      <c r="B24" s="193"/>
      <c r="C24" s="38"/>
      <c r="D24" s="41" t="s">
        <v>370</v>
      </c>
      <c r="E24" s="198">
        <f>IF(K!X8="","",K!X8)</f>
        <v>39995</v>
      </c>
      <c r="F24" s="198"/>
      <c r="G24" s="198"/>
      <c r="H24" s="41" t="s">
        <v>371</v>
      </c>
      <c r="I24" s="198">
        <f>IF(K!Y8="","",K!Y8)</f>
        <v>40004</v>
      </c>
      <c r="J24" s="198"/>
      <c r="K24" s="199"/>
    </row>
    <row r="25" spans="1:11" ht="24" customHeight="1">
      <c r="A25" s="201">
        <v>9</v>
      </c>
      <c r="B25" s="208" t="s">
        <v>322</v>
      </c>
      <c r="C25" s="37"/>
      <c r="D25" s="194" t="s">
        <v>323</v>
      </c>
      <c r="E25" s="194"/>
      <c r="F25" s="194"/>
      <c r="G25" s="194"/>
      <c r="H25" s="194"/>
      <c r="I25" s="194"/>
      <c r="J25" s="194"/>
      <c r="K25" s="195"/>
    </row>
    <row r="26" spans="1:11" ht="10.5" customHeight="1">
      <c r="A26" s="201"/>
      <c r="B26" s="208"/>
      <c r="C26" s="39"/>
      <c r="D26" s="203" t="s">
        <v>324</v>
      </c>
      <c r="E26" s="203"/>
      <c r="F26" s="203"/>
      <c r="G26" s="203"/>
      <c r="H26" s="43"/>
      <c r="I26" s="43"/>
      <c r="J26" s="43"/>
      <c r="K26" s="44"/>
    </row>
    <row r="27" spans="1:11" ht="24" customHeight="1">
      <c r="A27" s="201"/>
      <c r="B27" s="208"/>
      <c r="C27" s="38"/>
      <c r="D27" s="204" t="s">
        <v>325</v>
      </c>
      <c r="E27" s="204"/>
      <c r="F27" s="204"/>
      <c r="G27" s="204"/>
      <c r="H27" s="204"/>
      <c r="I27" s="204"/>
      <c r="J27" s="204"/>
      <c r="K27" s="205"/>
    </row>
    <row r="28" spans="1:11" ht="15.75" customHeight="1">
      <c r="A28" s="201">
        <v>10</v>
      </c>
      <c r="B28" s="193" t="s">
        <v>326</v>
      </c>
      <c r="C28" s="37"/>
      <c r="D28" s="45" t="s">
        <v>372</v>
      </c>
      <c r="E28" s="206" t="str">
        <f>IF(K!V8="","",CONCATENATE(K!V8,"=00"))</f>
        <v>15462=00</v>
      </c>
      <c r="F28" s="206"/>
      <c r="G28" s="206"/>
      <c r="H28" s="206"/>
      <c r="I28" s="206"/>
      <c r="J28" s="206"/>
      <c r="K28" s="207"/>
    </row>
    <row r="29" spans="1:11" ht="39" customHeight="1">
      <c r="A29" s="201"/>
      <c r="B29" s="193"/>
      <c r="C29" s="38"/>
      <c r="D29" s="204" t="str">
        <f>IF(K!W8="","",K!W8)</f>
        <v>(Rupees  Fifteen  Thousand  Four Hundred  and  Sixty Two Only) </v>
      </c>
      <c r="E29" s="204"/>
      <c r="F29" s="204"/>
      <c r="G29" s="204"/>
      <c r="H29" s="204"/>
      <c r="I29" s="204"/>
      <c r="J29" s="204"/>
      <c r="K29" s="205"/>
    </row>
    <row r="30" spans="1:11" ht="14.25" customHeight="1">
      <c r="A30" s="201">
        <v>11</v>
      </c>
      <c r="B30" s="193" t="s">
        <v>327</v>
      </c>
      <c r="C30" s="37"/>
      <c r="D30" s="46"/>
      <c r="E30" s="194" t="str">
        <f>IF(K!T18="","",K!T18)</f>
        <v>Essentiality Certificate</v>
      </c>
      <c r="F30" s="194"/>
      <c r="G30" s="194"/>
      <c r="H30" s="194"/>
      <c r="I30" s="194"/>
      <c r="J30" s="194"/>
      <c r="K30" s="195"/>
    </row>
    <row r="31" spans="1:11" ht="14.25" customHeight="1">
      <c r="A31" s="201"/>
      <c r="B31" s="193"/>
      <c r="C31" s="39"/>
      <c r="D31" s="43"/>
      <c r="E31" s="196" t="str">
        <f>IF(K!T19="","",K!T19)</f>
        <v>Emergency Certificate</v>
      </c>
      <c r="F31" s="196"/>
      <c r="G31" s="196"/>
      <c r="H31" s="196"/>
      <c r="I31" s="196"/>
      <c r="J31" s="196"/>
      <c r="K31" s="197"/>
    </row>
    <row r="32" spans="1:11" ht="14.25" customHeight="1">
      <c r="A32" s="201"/>
      <c r="B32" s="193"/>
      <c r="C32" s="39"/>
      <c r="D32" s="43"/>
      <c r="E32" s="196" t="str">
        <f>IF(K!T20="","",K!T20)</f>
        <v>Discharge Summary</v>
      </c>
      <c r="F32" s="196"/>
      <c r="G32" s="196"/>
      <c r="H32" s="196"/>
      <c r="I32" s="196"/>
      <c r="J32" s="196"/>
      <c r="K32" s="197"/>
    </row>
    <row r="33" spans="1:11" ht="14.25" customHeight="1">
      <c r="A33" s="201"/>
      <c r="B33" s="193"/>
      <c r="C33" s="39"/>
      <c r="D33" s="43"/>
      <c r="E33" s="196" t="str">
        <f>IF(K!T21="","",K!T21)</f>
        <v>Investigation Report</v>
      </c>
      <c r="F33" s="196"/>
      <c r="G33" s="196"/>
      <c r="H33" s="196"/>
      <c r="I33" s="196"/>
      <c r="J33" s="196"/>
      <c r="K33" s="197"/>
    </row>
    <row r="34" spans="1:11" ht="14.25" customHeight="1">
      <c r="A34" s="201"/>
      <c r="B34" s="193"/>
      <c r="C34" s="39"/>
      <c r="D34" s="43"/>
      <c r="E34" s="196" t="str">
        <f>IF(K!T22="","",K!T22)</f>
        <v>Dependent Certificate</v>
      </c>
      <c r="F34" s="196"/>
      <c r="G34" s="196"/>
      <c r="H34" s="196"/>
      <c r="I34" s="196"/>
      <c r="J34" s="196"/>
      <c r="K34" s="197"/>
    </row>
    <row r="35" spans="1:11" ht="14.25" customHeight="1">
      <c r="A35" s="201"/>
      <c r="B35" s="193"/>
      <c r="C35" s="39"/>
      <c r="D35" s="43"/>
      <c r="E35" s="196" t="str">
        <f>IF(K!T23="","",K!T23)</f>
        <v>Medical Bills</v>
      </c>
      <c r="F35" s="196"/>
      <c r="G35" s="196"/>
      <c r="H35" s="196"/>
      <c r="I35" s="196"/>
      <c r="J35" s="196"/>
      <c r="K35" s="197"/>
    </row>
    <row r="36" spans="1:11" ht="14.25" customHeight="1">
      <c r="A36" s="201"/>
      <c r="B36" s="193"/>
      <c r="C36" s="39"/>
      <c r="D36" s="43"/>
      <c r="E36" s="196" t="str">
        <f>IF(K!T24="","",K!T24)</f>
        <v>Check List</v>
      </c>
      <c r="F36" s="196"/>
      <c r="G36" s="196"/>
      <c r="H36" s="196"/>
      <c r="I36" s="196"/>
      <c r="J36" s="196"/>
      <c r="K36" s="197"/>
    </row>
    <row r="37" spans="1:11" ht="14.25" customHeight="1">
      <c r="A37" s="201"/>
      <c r="B37" s="193"/>
      <c r="C37" s="38"/>
      <c r="D37" s="41"/>
      <c r="E37" s="204" t="str">
        <f>IF(K!T25="","",K!T25)</f>
        <v>Non-Drawl Certificate</v>
      </c>
      <c r="F37" s="204"/>
      <c r="G37" s="204"/>
      <c r="H37" s="204"/>
      <c r="I37" s="204"/>
      <c r="J37" s="204"/>
      <c r="K37" s="205"/>
    </row>
    <row r="38" spans="1:11" ht="19.5" customHeight="1">
      <c r="A38" s="42"/>
      <c r="B38" s="43"/>
      <c r="C38" s="43"/>
      <c r="D38" s="43"/>
      <c r="E38" s="43"/>
      <c r="F38" s="43"/>
      <c r="G38" s="43"/>
      <c r="H38" s="43"/>
      <c r="I38" s="43"/>
      <c r="J38" s="43"/>
      <c r="K38" s="43"/>
    </row>
    <row r="39" spans="1:11" ht="47.25" customHeight="1">
      <c r="A39" s="202" t="s">
        <v>375</v>
      </c>
      <c r="B39" s="202"/>
      <c r="C39" s="202"/>
      <c r="D39" s="202"/>
      <c r="E39" s="202"/>
      <c r="F39" s="202"/>
      <c r="G39" s="202"/>
      <c r="H39" s="202"/>
      <c r="I39" s="202"/>
      <c r="J39" s="202"/>
      <c r="K39" s="202"/>
    </row>
    <row r="40" spans="1:11" ht="15.75" customHeight="1">
      <c r="A40" s="42"/>
      <c r="B40" s="43"/>
      <c r="C40" s="43"/>
      <c r="D40" s="43"/>
      <c r="E40" s="43"/>
      <c r="F40" s="43"/>
      <c r="G40" s="43"/>
      <c r="H40" s="43"/>
      <c r="I40" s="43"/>
      <c r="J40" s="43"/>
      <c r="K40" s="43"/>
    </row>
    <row r="41" spans="1:11" ht="8.25" customHeight="1">
      <c r="A41" s="42"/>
      <c r="B41" s="43"/>
      <c r="C41" s="43"/>
      <c r="D41" s="43"/>
      <c r="E41" s="43"/>
      <c r="F41" s="43"/>
      <c r="G41" s="43"/>
      <c r="H41" s="43"/>
      <c r="I41" s="43"/>
      <c r="J41" s="43"/>
      <c r="K41" s="43"/>
    </row>
    <row r="42" spans="1:11" ht="26.25" customHeight="1">
      <c r="A42" s="42"/>
      <c r="B42" s="42" t="s">
        <v>376</v>
      </c>
      <c r="C42" s="43"/>
      <c r="D42" s="43"/>
      <c r="E42" s="43"/>
      <c r="F42" s="203" t="s">
        <v>377</v>
      </c>
      <c r="G42" s="203"/>
      <c r="H42" s="203"/>
      <c r="I42" s="203"/>
      <c r="J42" s="203"/>
      <c r="K42" s="203"/>
    </row>
  </sheetData>
  <sheetProtection password="F888" sheet="1"/>
  <mergeCells count="57">
    <mergeCell ref="D7:K7"/>
    <mergeCell ref="D8:K8"/>
    <mergeCell ref="B9:B11"/>
    <mergeCell ref="A12:A15"/>
    <mergeCell ref="B12:B15"/>
    <mergeCell ref="D10:K10"/>
    <mergeCell ref="D11:K11"/>
    <mergeCell ref="D12:K12"/>
    <mergeCell ref="A9:A11"/>
    <mergeCell ref="D17:K17"/>
    <mergeCell ref="D18:K20"/>
    <mergeCell ref="A5:A7"/>
    <mergeCell ref="B5:B7"/>
    <mergeCell ref="A16:A17"/>
    <mergeCell ref="B16:B17"/>
    <mergeCell ref="A18:A20"/>
    <mergeCell ref="B18:B20"/>
    <mergeCell ref="D5:K5"/>
    <mergeCell ref="D6:K6"/>
    <mergeCell ref="A2:K2"/>
    <mergeCell ref="D13:K13"/>
    <mergeCell ref="D14:K14"/>
    <mergeCell ref="D15:K15"/>
    <mergeCell ref="D16:K16"/>
    <mergeCell ref="D9:K9"/>
    <mergeCell ref="B3:B4"/>
    <mergeCell ref="A3:A4"/>
    <mergeCell ref="D3:K3"/>
    <mergeCell ref="D4:K4"/>
    <mergeCell ref="A25:A27"/>
    <mergeCell ref="D25:K25"/>
    <mergeCell ref="D27:K27"/>
    <mergeCell ref="D26:G26"/>
    <mergeCell ref="B25:B27"/>
    <mergeCell ref="A21:A24"/>
    <mergeCell ref="B21:B24"/>
    <mergeCell ref="D21:K23"/>
    <mergeCell ref="A28:A29"/>
    <mergeCell ref="B28:B29"/>
    <mergeCell ref="A39:K39"/>
    <mergeCell ref="F42:K42"/>
    <mergeCell ref="D29:K29"/>
    <mergeCell ref="E28:K28"/>
    <mergeCell ref="E36:K36"/>
    <mergeCell ref="E37:K37"/>
    <mergeCell ref="E33:K33"/>
    <mergeCell ref="A30:A37"/>
    <mergeCell ref="L1:M2"/>
    <mergeCell ref="B30:B37"/>
    <mergeCell ref="E30:K30"/>
    <mergeCell ref="E31:K31"/>
    <mergeCell ref="E32:K32"/>
    <mergeCell ref="E34:K34"/>
    <mergeCell ref="E35:K35"/>
    <mergeCell ref="E24:G24"/>
    <mergeCell ref="I24:K24"/>
    <mergeCell ref="A1:K1"/>
  </mergeCells>
  <hyperlinks>
    <hyperlink ref="L1:M2" location="MAIN!J22" display="BACK TO MAIN"/>
  </hyperlinks>
  <printOptions horizontalCentered="1"/>
  <pageMargins left="0.5" right="0.25" top="0.5" bottom="0.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C34" sqref="C34"/>
    </sheetView>
  </sheetViews>
  <sheetFormatPr defaultColWidth="9.140625" defaultRowHeight="12.75"/>
  <cols>
    <col min="1" max="9" width="9.57421875" style="14" customWidth="1"/>
    <col min="10" max="16384" width="9.140625" style="14" customWidth="1"/>
  </cols>
  <sheetData>
    <row r="1" spans="1:12" ht="29.25" customHeight="1">
      <c r="A1" s="170" t="s">
        <v>445</v>
      </c>
      <c r="B1" s="170"/>
      <c r="C1" s="170"/>
      <c r="D1" s="170"/>
      <c r="E1" s="170"/>
      <c r="F1" s="170"/>
      <c r="G1" s="170"/>
      <c r="H1" s="170"/>
      <c r="I1" s="170"/>
      <c r="J1" s="161" t="s">
        <v>454</v>
      </c>
      <c r="K1" s="161"/>
      <c r="L1" s="15"/>
    </row>
    <row r="2" spans="1:9" ht="30" customHeight="1">
      <c r="A2" s="212" t="s">
        <v>436</v>
      </c>
      <c r="B2" s="212"/>
      <c r="C2" s="212"/>
      <c r="D2" s="212"/>
      <c r="E2" s="212"/>
      <c r="F2" s="212"/>
      <c r="G2" s="212"/>
      <c r="H2" s="212"/>
      <c r="I2" s="212"/>
    </row>
    <row r="3" spans="1:9" ht="15">
      <c r="A3" s="22"/>
      <c r="B3" s="22"/>
      <c r="C3" s="22"/>
      <c r="D3" s="22"/>
      <c r="E3" s="22"/>
      <c r="F3" s="22"/>
      <c r="G3" s="22"/>
      <c r="H3" s="22"/>
      <c r="I3" s="22"/>
    </row>
    <row r="4" spans="1:9" ht="15">
      <c r="A4" s="22"/>
      <c r="B4" s="22"/>
      <c r="C4" s="22"/>
      <c r="D4" s="22"/>
      <c r="E4" s="22"/>
      <c r="F4" s="22"/>
      <c r="G4" s="22"/>
      <c r="H4" s="22"/>
      <c r="I4" s="22"/>
    </row>
    <row r="5" spans="1:9" ht="15">
      <c r="A5" s="172" t="str">
        <f>K!W30</f>
        <v>                  I, SRI. Y. RAMANA RAO, Junior Lecturer, Govt. High School, Begum Bazar, Khairthabad Mandal, Hyderabad District,  do hereby declare that, BABY. Y. SARALA, age (15) Years is my Daughter and has no property of income of her own and that, she is wholly dependent on me only, she is also not a Employee or Pensioner</v>
      </c>
      <c r="B5" s="172"/>
      <c r="C5" s="172"/>
      <c r="D5" s="172"/>
      <c r="E5" s="172"/>
      <c r="F5" s="172"/>
      <c r="G5" s="172"/>
      <c r="H5" s="172"/>
      <c r="I5" s="172"/>
    </row>
    <row r="6" spans="1:9" ht="15">
      <c r="A6" s="172"/>
      <c r="B6" s="172"/>
      <c r="C6" s="172"/>
      <c r="D6" s="172"/>
      <c r="E6" s="172"/>
      <c r="F6" s="172"/>
      <c r="G6" s="172"/>
      <c r="H6" s="172"/>
      <c r="I6" s="172"/>
    </row>
    <row r="7" spans="1:9" ht="15">
      <c r="A7" s="172"/>
      <c r="B7" s="172"/>
      <c r="C7" s="172"/>
      <c r="D7" s="172"/>
      <c r="E7" s="172"/>
      <c r="F7" s="172"/>
      <c r="G7" s="172"/>
      <c r="H7" s="172"/>
      <c r="I7" s="172"/>
    </row>
    <row r="8" spans="1:9" ht="15">
      <c r="A8" s="172"/>
      <c r="B8" s="172"/>
      <c r="C8" s="172"/>
      <c r="D8" s="172"/>
      <c r="E8" s="172"/>
      <c r="F8" s="172"/>
      <c r="G8" s="172"/>
      <c r="H8" s="172"/>
      <c r="I8" s="172"/>
    </row>
    <row r="9" spans="1:9" ht="15">
      <c r="A9" s="172"/>
      <c r="B9" s="172"/>
      <c r="C9" s="172"/>
      <c r="D9" s="172"/>
      <c r="E9" s="172"/>
      <c r="F9" s="172"/>
      <c r="G9" s="172"/>
      <c r="H9" s="172"/>
      <c r="I9" s="172"/>
    </row>
    <row r="10" spans="1:9" ht="15">
      <c r="A10" s="172"/>
      <c r="B10" s="172"/>
      <c r="C10" s="172"/>
      <c r="D10" s="172"/>
      <c r="E10" s="172"/>
      <c r="F10" s="172"/>
      <c r="G10" s="172"/>
      <c r="H10" s="172"/>
      <c r="I10" s="172"/>
    </row>
    <row r="11" spans="1:9" ht="15">
      <c r="A11" s="172"/>
      <c r="B11" s="172"/>
      <c r="C11" s="172"/>
      <c r="D11" s="172"/>
      <c r="E11" s="172"/>
      <c r="F11" s="172"/>
      <c r="G11" s="172"/>
      <c r="H11" s="172"/>
      <c r="I11" s="172"/>
    </row>
    <row r="12" spans="1:9" ht="15">
      <c r="A12" s="172"/>
      <c r="B12" s="172"/>
      <c r="C12" s="172"/>
      <c r="D12" s="172"/>
      <c r="E12" s="172"/>
      <c r="F12" s="172"/>
      <c r="G12" s="172"/>
      <c r="H12" s="172"/>
      <c r="I12" s="172"/>
    </row>
    <row r="13" spans="1:9" ht="15">
      <c r="A13" s="172"/>
      <c r="B13" s="172"/>
      <c r="C13" s="172"/>
      <c r="D13" s="172"/>
      <c r="E13" s="172"/>
      <c r="F13" s="172"/>
      <c r="G13" s="172"/>
      <c r="H13" s="172"/>
      <c r="I13" s="172"/>
    </row>
    <row r="14" spans="1:9" ht="15">
      <c r="A14" s="172"/>
      <c r="B14" s="172"/>
      <c r="C14" s="172"/>
      <c r="D14" s="172"/>
      <c r="E14" s="172"/>
      <c r="F14" s="172"/>
      <c r="G14" s="172"/>
      <c r="H14" s="172"/>
      <c r="I14" s="172"/>
    </row>
    <row r="15" spans="1:9" ht="15">
      <c r="A15" s="172"/>
      <c r="B15" s="172"/>
      <c r="C15" s="172"/>
      <c r="D15" s="172"/>
      <c r="E15" s="172"/>
      <c r="F15" s="172"/>
      <c r="G15" s="172"/>
      <c r="H15" s="172"/>
      <c r="I15" s="172"/>
    </row>
    <row r="16" spans="1:9" ht="15">
      <c r="A16" s="22"/>
      <c r="B16" s="22"/>
      <c r="C16" s="22"/>
      <c r="D16" s="22"/>
      <c r="E16" s="22"/>
      <c r="F16" s="22"/>
      <c r="G16" s="22"/>
      <c r="H16" s="22"/>
      <c r="I16" s="22"/>
    </row>
    <row r="17" spans="1:9" ht="36" customHeight="1">
      <c r="A17" s="22"/>
      <c r="B17" s="22"/>
      <c r="C17" s="22"/>
      <c r="D17" s="22"/>
      <c r="E17" s="22"/>
      <c r="F17" s="22"/>
      <c r="G17" s="22"/>
      <c r="H17" s="22"/>
      <c r="I17" s="22"/>
    </row>
    <row r="18" spans="1:9" ht="15">
      <c r="A18" s="22"/>
      <c r="B18" s="22"/>
      <c r="C18" s="22"/>
      <c r="D18" s="22"/>
      <c r="E18" s="22"/>
      <c r="F18" s="22"/>
      <c r="G18" s="22"/>
      <c r="H18" s="22"/>
      <c r="I18" s="22"/>
    </row>
    <row r="19" spans="1:9" ht="36" customHeight="1">
      <c r="A19" s="171" t="s">
        <v>438</v>
      </c>
      <c r="B19" s="171"/>
      <c r="C19" s="171"/>
      <c r="D19" s="171"/>
      <c r="E19" s="22"/>
      <c r="F19" s="171" t="s">
        <v>446</v>
      </c>
      <c r="G19" s="171"/>
      <c r="H19" s="171"/>
      <c r="I19" s="171"/>
    </row>
    <row r="20" spans="1:9" ht="15">
      <c r="A20" s="22"/>
      <c r="B20" s="22"/>
      <c r="C20" s="22"/>
      <c r="D20" s="22"/>
      <c r="E20" s="22"/>
      <c r="F20" s="22"/>
      <c r="G20" s="22"/>
      <c r="H20" s="22"/>
      <c r="I20" s="22"/>
    </row>
    <row r="21" spans="1:9" ht="15">
      <c r="A21" s="22"/>
      <c r="B21" s="22"/>
      <c r="C21" s="22"/>
      <c r="D21" s="22"/>
      <c r="E21" s="22"/>
      <c r="F21" s="22"/>
      <c r="G21" s="22"/>
      <c r="H21" s="22"/>
      <c r="I21" s="22"/>
    </row>
    <row r="22" spans="1:9" ht="15">
      <c r="A22" s="22"/>
      <c r="B22" s="22"/>
      <c r="C22" s="22"/>
      <c r="D22" s="22"/>
      <c r="E22" s="22"/>
      <c r="F22" s="22"/>
      <c r="G22" s="22"/>
      <c r="H22" s="22"/>
      <c r="I22" s="22"/>
    </row>
    <row r="23" spans="1:9" ht="15">
      <c r="A23" s="22"/>
      <c r="B23" s="22"/>
      <c r="C23" s="22"/>
      <c r="D23" s="22"/>
      <c r="E23" s="22"/>
      <c r="F23" s="22"/>
      <c r="G23" s="22"/>
      <c r="H23" s="22"/>
      <c r="I23" s="22"/>
    </row>
    <row r="24" spans="1:9" ht="15">
      <c r="A24" s="22"/>
      <c r="B24" s="22"/>
      <c r="C24" s="22"/>
      <c r="D24" s="22"/>
      <c r="E24" s="22"/>
      <c r="F24" s="22"/>
      <c r="G24" s="22"/>
      <c r="H24" s="22"/>
      <c r="I24" s="22"/>
    </row>
    <row r="25" spans="1:9" ht="15">
      <c r="A25" s="22"/>
      <c r="B25" s="22"/>
      <c r="C25" s="22"/>
      <c r="D25" s="22"/>
      <c r="E25" s="22"/>
      <c r="F25" s="22"/>
      <c r="G25" s="22"/>
      <c r="H25" s="22"/>
      <c r="I25" s="22"/>
    </row>
    <row r="26" spans="1:9" ht="15">
      <c r="A26" s="22"/>
      <c r="B26" s="22"/>
      <c r="C26" s="22"/>
      <c r="D26" s="22"/>
      <c r="E26" s="22"/>
      <c r="F26" s="22"/>
      <c r="G26" s="22"/>
      <c r="H26" s="22"/>
      <c r="I26" s="22"/>
    </row>
    <row r="27" spans="1:9" ht="15">
      <c r="A27" s="22"/>
      <c r="B27" s="22"/>
      <c r="C27" s="22"/>
      <c r="D27" s="22"/>
      <c r="E27" s="22"/>
      <c r="F27" s="22"/>
      <c r="G27" s="22"/>
      <c r="H27" s="22"/>
      <c r="I27" s="22"/>
    </row>
    <row r="28" spans="1:9" ht="15">
      <c r="A28" s="22"/>
      <c r="B28" s="22"/>
      <c r="C28" s="22"/>
      <c r="D28" s="22"/>
      <c r="E28" s="22"/>
      <c r="F28" s="22"/>
      <c r="G28" s="22"/>
      <c r="H28" s="22"/>
      <c r="I28" s="22"/>
    </row>
    <row r="29" spans="1:9" ht="15">
      <c r="A29" s="22"/>
      <c r="B29" s="22"/>
      <c r="C29" s="22"/>
      <c r="D29" s="22"/>
      <c r="E29" s="22"/>
      <c r="F29" s="22"/>
      <c r="G29" s="22"/>
      <c r="H29" s="22"/>
      <c r="I29" s="22"/>
    </row>
    <row r="30" spans="1:9" ht="15">
      <c r="A30" s="22"/>
      <c r="B30" s="22"/>
      <c r="C30" s="22"/>
      <c r="D30" s="22"/>
      <c r="E30" s="22"/>
      <c r="F30" s="22"/>
      <c r="G30" s="22"/>
      <c r="H30" s="22"/>
      <c r="I30" s="22"/>
    </row>
    <row r="31" spans="1:9" ht="15">
      <c r="A31" s="22"/>
      <c r="B31" s="22"/>
      <c r="C31" s="22"/>
      <c r="D31" s="22"/>
      <c r="E31" s="22"/>
      <c r="F31" s="22"/>
      <c r="G31" s="22"/>
      <c r="H31" s="22"/>
      <c r="I31" s="22"/>
    </row>
    <row r="32" spans="1:9" ht="15">
      <c r="A32" s="22"/>
      <c r="B32" s="22"/>
      <c r="C32" s="22"/>
      <c r="D32" s="22"/>
      <c r="E32" s="22"/>
      <c r="F32" s="22"/>
      <c r="G32" s="22"/>
      <c r="H32" s="22"/>
      <c r="I32" s="22"/>
    </row>
    <row r="33" spans="1:9" ht="15">
      <c r="A33" s="22"/>
      <c r="B33" s="22"/>
      <c r="C33" s="22"/>
      <c r="D33" s="22"/>
      <c r="E33" s="22"/>
      <c r="F33" s="22"/>
      <c r="G33" s="22"/>
      <c r="H33" s="22"/>
      <c r="I33" s="22"/>
    </row>
    <row r="34" spans="1:9" ht="15">
      <c r="A34" s="22"/>
      <c r="B34" s="22"/>
      <c r="C34" s="22"/>
      <c r="D34" s="22"/>
      <c r="E34" s="22"/>
      <c r="F34" s="22"/>
      <c r="G34" s="22"/>
      <c r="H34" s="22"/>
      <c r="I34" s="22"/>
    </row>
    <row r="35" spans="1:9" ht="15">
      <c r="A35" s="22"/>
      <c r="B35" s="22"/>
      <c r="C35" s="22"/>
      <c r="D35" s="22"/>
      <c r="E35" s="22"/>
      <c r="F35" s="22"/>
      <c r="G35" s="22"/>
      <c r="H35" s="22"/>
      <c r="I35" s="22"/>
    </row>
    <row r="36" spans="1:9" ht="15">
      <c r="A36" s="22"/>
      <c r="B36" s="22"/>
      <c r="C36" s="22"/>
      <c r="D36" s="22"/>
      <c r="E36" s="22"/>
      <c r="F36" s="22"/>
      <c r="G36" s="22"/>
      <c r="H36" s="22"/>
      <c r="I36" s="22"/>
    </row>
    <row r="37" spans="1:9" ht="15">
      <c r="A37" s="22"/>
      <c r="B37" s="22"/>
      <c r="C37" s="22"/>
      <c r="D37" s="22"/>
      <c r="E37" s="22"/>
      <c r="F37" s="22"/>
      <c r="G37" s="22"/>
      <c r="H37" s="22"/>
      <c r="I37" s="22"/>
    </row>
    <row r="38" spans="1:9" ht="15">
      <c r="A38" s="22"/>
      <c r="B38" s="22"/>
      <c r="C38" s="22"/>
      <c r="D38" s="22"/>
      <c r="E38" s="22"/>
      <c r="F38" s="22"/>
      <c r="G38" s="22"/>
      <c r="H38" s="22"/>
      <c r="I38" s="22"/>
    </row>
    <row r="39" spans="1:9" ht="15">
      <c r="A39" s="22"/>
      <c r="B39" s="22"/>
      <c r="C39" s="22"/>
      <c r="D39" s="22"/>
      <c r="E39" s="22"/>
      <c r="F39" s="22"/>
      <c r="G39" s="22"/>
      <c r="H39" s="22"/>
      <c r="I39" s="22"/>
    </row>
    <row r="40" spans="1:9" ht="15">
      <c r="A40" s="22"/>
      <c r="B40" s="22"/>
      <c r="C40" s="22"/>
      <c r="D40" s="22"/>
      <c r="E40" s="22"/>
      <c r="F40" s="22"/>
      <c r="G40" s="22"/>
      <c r="H40" s="22"/>
      <c r="I40" s="22"/>
    </row>
    <row r="41" spans="1:9" ht="15">
      <c r="A41" s="22"/>
      <c r="B41" s="22"/>
      <c r="C41" s="22"/>
      <c r="D41" s="22"/>
      <c r="E41" s="22"/>
      <c r="F41" s="22"/>
      <c r="G41" s="22"/>
      <c r="H41" s="22"/>
      <c r="I41" s="22"/>
    </row>
    <row r="42" spans="1:9" ht="15">
      <c r="A42" s="22"/>
      <c r="B42" s="22"/>
      <c r="C42" s="22"/>
      <c r="D42" s="22"/>
      <c r="E42" s="22"/>
      <c r="F42" s="22"/>
      <c r="G42" s="22"/>
      <c r="H42" s="22"/>
      <c r="I42" s="22"/>
    </row>
    <row r="43" spans="1:9" ht="15">
      <c r="A43" s="22"/>
      <c r="B43" s="22"/>
      <c r="C43" s="22"/>
      <c r="D43" s="22"/>
      <c r="E43" s="22"/>
      <c r="F43" s="22"/>
      <c r="G43" s="22"/>
      <c r="H43" s="22"/>
      <c r="I43" s="22"/>
    </row>
    <row r="44" spans="1:9" ht="15">
      <c r="A44" s="22"/>
      <c r="B44" s="22"/>
      <c r="C44" s="22"/>
      <c r="D44" s="22"/>
      <c r="E44" s="22"/>
      <c r="F44" s="22"/>
      <c r="G44" s="22"/>
      <c r="H44" s="22"/>
      <c r="I44" s="22"/>
    </row>
  </sheetData>
  <sheetProtection password="F888" sheet="1" objects="1" scenarios="1"/>
  <mergeCells count="6">
    <mergeCell ref="A1:I1"/>
    <mergeCell ref="A2:I2"/>
    <mergeCell ref="A5:I15"/>
    <mergeCell ref="A19:D19"/>
    <mergeCell ref="F19:I19"/>
    <mergeCell ref="J1:K1"/>
  </mergeCells>
  <hyperlinks>
    <hyperlink ref="J1:K1" location="MAIN!J22" display="BACK TO MAIN"/>
  </hyperlinks>
  <printOptions horizontalCentered="1"/>
  <pageMargins left="0.7" right="0.45" top="1" bottom="1"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dc:creator>
  <cp:keywords/>
  <dc:description/>
  <cp:lastModifiedBy>azad</cp:lastModifiedBy>
  <cp:lastPrinted>2010-03-10T18:52:19Z</cp:lastPrinted>
  <dcterms:created xsi:type="dcterms:W3CDTF">2010-03-09T19:14:03Z</dcterms:created>
  <dcterms:modified xsi:type="dcterms:W3CDTF">2010-11-06T19:33:15Z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